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fc2bf860c437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Контрольный лист" sheetId="1" ns1:id="R44ad9d46fd0449af"/>
    <ns0:sheet name="Реестр" sheetId="2" ns1:id="Rc2ae276358bd44de"/>
    <ns0:sheet name="Тарифы" sheetId="3" ns1:id="R3288a738b1a142b0"/>
  </ns0:sheets>
  <ns0:definedNames>
    <ns0:definedName name="_xlnm.Print_Area" localSheetId="0">'Контрольный лист'!$A$1:$H$45</ns0:definedName>
    <ns0:definedName name="_xlnm.Print_Area" localSheetId="1">'Реестр'!$A$1:$L$204</ns0:definedName>
    <ns0:definedName name="_xlnm.Print_Area" localSheetId="2">'Тарифы'!$A$1:$F$26</ns0:definedName>
    <ns0:definedName name="_xlnm.Print_Titles" localSheetId="1">'Реестр'!$1:$4</ns0:definedName>
  </ns0:definedNames>
  <ns0:calcPr calcMode="auto" fullCalcOnLoad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.mm.yyyy"/>
    <x:numFmt numFmtId="201" formatCode="#,##0.00"/>
    <x:numFmt numFmtId="202" formatCode="0"/>
    <x:numFmt numFmtId="203" formatCode="@"/>
    <x:numFmt numFmtId="204" formatCode="#,##0"/>
    <x:numFmt numFmtId="205" formatCode="0.00"/>
  </x:numFmts>
  <x:fonts count="6">
    <x:font>
      <x:sz val="11"/>
      <x:name val="Carlito"/>
    </x:font>
    <x:font>
      <x:sz val="12"/>
      <x:color rgb="FF000000"/>
      <x:name val="Times New Roman"/>
    </x:font>
    <x:font>
      <x:b/>
      <x:sz val="16"/>
      <x:color rgb="FF000000"/>
      <x:name val="Times New Roman"/>
    </x:font>
    <x:font>
      <x:b/>
      <x:sz val="12"/>
      <x:color rgb="FF000000"/>
      <x:name val="Times New Roman"/>
    </x:font>
    <x:font>
      <x:sz val="12"/>
      <x:color rgb="FF9C0006"/>
      <x:name val="Times New Roman"/>
    </x:font>
    <x:font>
      <x:sz val="11"/>
      <x:color rgb="FF000000"/>
      <x:name val="Times New Roman"/>
    </x:font>
  </x:fonts>
  <x:fills count="5">
    <x:fill>
      <x:patternFill patternType="none"/>
    </x:fill>
    <x:fill>
      <x:patternFill patternType="gray125"/>
    </x:fill>
    <x:fill>
      <x:patternFill patternType="solid">
        <x:fgColor rgb="FFD9EAD3"/>
      </x:patternFill>
    </x:fill>
    <x:fill>
      <x:patternFill patternType="solid">
        <x:fgColor rgb="FFFFF2CC"/>
      </x:patternFill>
    </x:fill>
    <x:fill>
      <x:patternFill patternType="solid">
        <x:fgColor rgb="FFF2F2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91843abcd41e4" /><Relationship Type="http://schemas.openxmlformats.org/officeDocument/2006/relationships/theme" Target="/xl/theme/theme1.xml" Id="R0c0aa5cdb6804297" /><Relationship Type="http://schemas.openxmlformats.org/officeDocument/2006/relationships/sharedStrings" Target="/xl/sharedStrings.xml" Id="Rff965794795542b3" /><Relationship Type="http://schemas.openxmlformats.org/officeDocument/2006/relationships/worksheet" Target="/xl/worksheets/sheet1.xml" Id="R44ad9d46fd0449af" /><Relationship Type="http://schemas.openxmlformats.org/officeDocument/2006/relationships/worksheet" Target="/xl/worksheets/sheet2.xml" Id="Rc2ae276358bd44de" /><Relationship Type="http://schemas.openxmlformats.org/officeDocument/2006/relationships/worksheet" Target="/xl/worksheets/sheet3.xml" Id="R3288a738b1a142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defaultRowHeight="15"/>
  <ns0:cols>
    <ns0:col min="1" max="1" width="10" hidden="0" customWidth="1"/>
    <ns0:col min="2" max="2" width="43" hidden="0" customWidth="1"/>
    <ns0:col min="3" max="3" width="18" hidden="0" customWidth="1"/>
    <ns0:col min="4" max="4" width="17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</ns0:cols>
  <ns0:sheetData>
    <ns0:row r="1" ht="36" customHeight="1">
      <ns0:c r="A1" s="4" t="str">
        <ns0:v>Контрольный лист преподавателя Lomonosov School</ns0:v>
      </ns0:c>
      <ns0:c r="B1" s="4"/>
      <ns0:c r="C1" s="4"/>
      <ns0:c r="D1" s="4"/>
      <ns0:c r="E1" s="4"/>
      <ns0:c r="F1" s="4"/>
      <ns0:c r="G1" s="4"/>
      <ns0:c r="H1" s="4"/>
    </ns0:row>
    <ns0:row r="2" ht="22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2" customHeight="1">
      <ns0:c r="A3" s="2" t="str">
        <ns0:v>ФИО исполнителя</ns0:v>
      </ns0:c>
      <ns0:c r="B3" s="2"/>
      <ns0:c r="C3" s="5"/>
      <ns0:c r="D3" s="5"/>
      <ns0:c r="E3" s="5"/>
      <ns0:c r="F3" s="5"/>
      <ns0:c r="G3" s="5"/>
      <ns0:c r="H3" s="5"/>
    </ns0:row>
    <ns0:row r="4" ht="22" customHeight="1">
      <ns0:c r="A4" s="2" t="str">
        <ns0:v>Расчётный предмет / курс</ns0:v>
      </ns0:c>
      <ns0:c r="B4" s="2"/>
      <ns0:c r="C4" s="5"/>
      <ns0:c r="D4" s="5"/>
      <ns0:c r="E4" s="5"/>
      <ns0:c r="F4" s="5"/>
      <ns0:c r="G4" s="5"/>
      <ns0:c r="H4" s="5"/>
    </ns0:row>
    <ns0:row r="5" ht="22" customHeight="1">
      <ns0:c r="A5" s="2" t="str">
        <ns0:v>Отчётный месяц (первое число)</ns0:v>
      </ns0:c>
      <ns0:c r="B5" s="2"/>
      <ns0:c r="C5" s="6"/>
      <ns0:c r="D5" s="5"/>
      <ns0:c r="E5" s="2" t="str">
        <ns0:v>Дата оферты</ns0:v>
      </ns0:c>
      <ns0:c r="F5" s="2"/>
      <ns0:c r="G5" s="7" t="n">
        <ns0:v>45901</ns0:v>
      </ns0:c>
      <ns0:c r="H5" s="2"/>
    </ns0:row>
    <ns0:row r="6" ht="22" customHeight="1">
      <ns0:c r="A6" s="2" t="str">
        <ns0:v>Вариант оплаты занятий</ns0:v>
      </ns0:c>
      <ns0:c r="B6" s="2"/>
      <ns0:c r="C6" s="5"/>
      <ns0:c r="D6" s="5"/>
      <ns0:c r="E6" s="2" t="str">
        <ns0:v>Численность для варианта 1</ns0:v>
      </ns0:c>
      <ns0:c r="F6" s="2"/>
      <ns0:c r="G6" s="5"/>
      <ns0:c r="H6" s="5"/>
    </ns0:row>
    <ns0:row r="7" ht="22" customHeight="1">
      <ns0:c r="A7" s="2" t="str">
        <ns0:v>Дата фиксации численности</ns0:v>
      </ns0:c>
      <ns0:c r="B7" s="2"/>
      <ns0:c r="C7" s="6"/>
      <ns0:c r="D7" s="5"/>
      <ns0:c r="E7" s="2" t="str">
        <ns0:v>Оплативших за месяц, чел.</ns0:v>
      </ns0:c>
      <ns0:c r="F7" s="2"/>
      <ns0:c r="G7" s="5"/>
      <ns0:c r="H7" s="5"/>
    </ns0:row>
    <ns0:row r="8" ht="22" customHeight="1">
      <ns0:c r="A8" s="2" t="str">
        <ns0:v>Подтверждающий реестр учащихся</ns0:v>
      </ns0:c>
      <ns0:c r="B8" s="2"/>
      <ns0:c r="C8" s="5"/>
      <ns0:c r="D8" s="5"/>
      <ns0:c r="E8" s="5"/>
      <ns0:c r="F8" s="5"/>
      <ns0:c r="G8" s="5"/>
      <ns0:c r="H8" s="5"/>
    </ns0:row>
    <ns0:row r="9" ht="22" customHeight="1">
      <ns0:c r="A9" s="2" t="str">
        <ns0:v>Начислено по варианту 2, руб.</ns0:v>
      </ns0:c>
      <ns0:c r="B9" s="2"/>
      <ns0:c r="C9" s="8" t="str">
        <ns0:f>IF(C6&lt;&gt;"За учащегося","",IF(ISNUMBER(G7),G7*'Тарифы'!E17,"Укажите численность"))</ns0:f>
      </ns0:c>
      <ns0:c r="D9" s="2"/>
      <ns0:c r="E9" s="2" t="str">
        <ns0:v>Приёмка месячного задания</ns0:v>
      </ns0:c>
      <ns0:c r="F9" s="2"/>
      <ns0:c r="G9" s="5"/>
      <ns0:c r="H9" s="5"/>
    </ns0:row>
    <ns0:row r="10" ht="22" customHeight="1">
      <ns0:c r="A10" s="2" t="str">
        <ns0:v>Частичная приёмка, руб.</ns0:v>
      </ns0:c>
      <ns0:c r="B10" s="2"/>
      <ns0:c r="C10" s="9"/>
      <ns0:c r="D10" s="5"/>
      <ns0:c r="E10" s="2" t="str">
        <ns0:v>Согласование частичной оплаты</ns0:v>
      </ns0:c>
      <ns0:c r="F10" s="2"/>
      <ns0:c r="G10" s="5"/>
      <ns0:c r="H10" s="5"/>
    </ns0:row>
    <ns0:row r="11" ht="22" customHeight="1">
      <ns0:c r="A11" s="2"/>
      <ns0:c r="B11" s="2"/>
      <ns0:c r="C11" s="2"/>
      <ns0:c r="D11" s="2"/>
      <ns0:c r="E11" s="2"/>
      <ns0:c r="F11" s="2"/>
      <ns0:c r="G11" s="2"/>
      <ns0:c r="H11" s="2"/>
    </ns0:row>
    <ns0:row r="12" ht="34" customHeight="1">
      <ns0:c r="A12" s="12" t="str">
        <ns0:v>Код</ns0:v>
      </ns0:c>
      <ns0:c r="B12" s="12" t="str">
        <ns0:v>Услуга / материал</ns0:v>
      </ns0:c>
      <ns0:c r="C12" s="12" t="str">
        <ns0:v>Количество</ns0:v>
      </ns0:c>
      <ns0:c r="D12" s="12" t="str">
        <ns0:v>Ставка, руб.</ns0:v>
      </ns0:c>
      <ns0:c r="E12" s="12" t="str">
        <ns0:v>Заявлено, руб.</ns0:v>
      </ns0:c>
      <ns0:c r="F12" s="12" t="str">
        <ns0:v>Принято, руб.</ns0:v>
      </ns0:c>
      <ns0:c r="G12" s="12" t="str">
        <ns0:v>Лимит, ед.</ns0:v>
      </ns0:c>
      <ns0:c r="H12" s="12" t="str">
        <ns0:v>Контроль лимита</ns0:v>
      </ns0:c>
    </ns0:row>
    <ns0:row r="13" ht="24" customHeight="1">
      <ns0:c r="A13" s="2" t="str">
        <ns0:v>T01</ns0:v>
      </ns0:c>
      <ns0:c r="B13" s="13" t="str">
        <ns0:v>Занятие 60 минут</ns0:v>
      </ns0:c>
      <ns0:c r="C13" s="14" t="n">
        <ns0:f>SUMIFS('Реестр'!$E$5:$E$204,'Реестр'!$C$5:$C$204,A13)</ns0:f>
        <ns0:v>0</ns0:v>
      </ns0:c>
      <ns0:c r="D13" s="15" t="str">
        <ns0:f>IF($C$6="За учащегося",0,IF(AND($C$6="За занятие",ISNUMBER($G$6)),IF($G$6&gt;'Тарифы'!$E$20,'Тарифы'!$E$22,'Тарифы'!$E$21),"Выберите вариант"))</ns0:f>
        <ns0:v>Выберите вариант</ns0:v>
      </ns0:c>
      <ns0:c r="E13" s="8" t="n">
        <ns0:f>SUMIFS('Реестр'!$H$5:$H$204,'Реестр'!$C$5:$C$204,A13)</ns0:f>
        <ns0:v>0</ns0:v>
      </ns0:c>
      <ns0:c r="F13" s="8" t="n">
        <ns0:f>SUMIFS('Реестр'!$H$5:$H$204,'Реестр'!$C$5:$C$204,A13,'Реестр'!$J$5:$J$204,"Принято")</ns0:f>
        <ns0:v>0</ns0:v>
      </ns0:c>
      <ns0:c r="G13" s="2" t="str">
        <ns0:f>IF($C$6="За занятие",'Тарифы'!E4,"")</ns0:f>
      </ns0:c>
      <ns0:c r="H13" s="2" t="str">
        <ns0:f>IF(AND(ISNUMBER(G13),C13&gt;G13),"Превышение","")</ns0:f>
      </ns0:c>
    </ns0:row>
    <ns0:row r="14" ht="24" customHeight="1">
      <ns0:c r="A14" s="2" t="str">
        <ns0:v>M01</ns0:v>
      </ns0:c>
      <ns0:c r="B14" s="13" t="str">
        <ns0:v>Видеоурок к одному занятию</ns0:v>
      </ns0:c>
      <ns0:c r="C14" s="14" t="n">
        <ns0:f>SUMIFS('Реестр'!$E$5:$E$204,'Реестр'!$C$5:$C$204,A14)</ns0:f>
        <ns0:v>0</ns0:v>
      </ns0:c>
      <ns0:c r="D14" s="15" t="n">
        <ns0:f>'Тарифы'!D5</ns0:f>
        <ns0:v>1000</ns0:v>
      </ns0:c>
      <ns0:c r="E14" s="8" t="n">
        <ns0:f>SUMIFS('Реестр'!$H$5:$H$204,'Реестр'!$C$5:$C$204,A14)</ns0:f>
        <ns0:v>0</ns0:v>
      </ns0:c>
      <ns0:c r="F14" s="8" t="n">
        <ns0:f>SUMIFS('Реестр'!$H$5:$H$204,'Реестр'!$C$5:$C$204,A14,'Реестр'!$J$5:$J$204,"Принято")</ns0:f>
        <ns0:v>0</ns0:v>
      </ns0:c>
      <ns0:c r="G14" s="2" t="n">
        <ns0:f>'Тарифы'!E5</ns0:f>
        <ns0:v>8</ns0:v>
      </ns0:c>
      <ns0:c r="H14" s="2" t="str">
        <ns0:f>IF(AND(ISNUMBER(G14),C14&gt;G14),"Превышение","")</ns0:f>
      </ns0:c>
    </ns0:row>
    <ns0:row r="15" ht="24" customHeight="1">
      <ns0:c r="A15" s="2" t="str">
        <ns0:v>M02</ns0:v>
      </ns0:c>
      <ns0:c r="B15" s="13" t="str">
        <ns0:v>Конспект с оформлением</ns0:v>
      </ns0:c>
      <ns0:c r="C15" s="14" t="n">
        <ns0:f>SUMIFS('Реестр'!$E$5:$E$204,'Реестр'!$C$5:$C$204,A15)</ns0:f>
        <ns0:v>0</ns0:v>
      </ns0:c>
      <ns0:c r="D15" s="15" t="n">
        <ns0:f>'Тарифы'!D6</ns0:f>
        <ns0:v>500</ns0:v>
      </ns0:c>
      <ns0:c r="E15" s="8" t="n">
        <ns0:f>SUMIFS('Реестр'!$H$5:$H$204,'Реестр'!$C$5:$C$204,A15)</ns0:f>
        <ns0:v>0</ns0:v>
      </ns0:c>
      <ns0:c r="F15" s="8" t="n">
        <ns0:f>SUMIFS('Реестр'!$H$5:$H$204,'Реестр'!$C$5:$C$204,A15,'Реестр'!$J$5:$J$204,"Принято")</ns0:f>
        <ns0:v>0</ns0:v>
      </ns0:c>
      <ns0:c r="G15" s="2" t="n">
        <ns0:f>'Тарифы'!E6</ns0:f>
        <ns0:v>12</ns0:v>
      </ns0:c>
      <ns0:c r="H15" s="2" t="str">
        <ns0:f>IF(AND(ISNUMBER(G15),C15&gt;G15),"Превышение","")</ns0:f>
      </ns0:c>
    </ns0:row>
    <ns0:row r="16" ht="24" customHeight="1">
      <ns0:c r="A16" s="2" t="str">
        <ns0:v>M03</ns0:v>
      </ns0:c>
      <ns0:c r="B16" s="13" t="str">
        <ns0:v>Рабочая тетрадь с оформлением</ns0:v>
      </ns0:c>
      <ns0:c r="C16" s="14" t="n">
        <ns0:f>SUMIFS('Реестр'!$E$5:$E$204,'Реестр'!$C$5:$C$204,A16)</ns0:f>
        <ns0:v>0</ns0:v>
      </ns0:c>
      <ns0:c r="D16" s="15" t="n">
        <ns0:f>'Тарифы'!D7</ns0:f>
        <ns0:v>500</ns0:v>
      </ns0:c>
      <ns0:c r="E16" s="8" t="n">
        <ns0:f>SUMIFS('Реестр'!$H$5:$H$204,'Реестр'!$C$5:$C$204,A16)</ns0:f>
        <ns0:v>0</ns0:v>
      </ns0:c>
      <ns0:c r="F16" s="8" t="n">
        <ns0:f>SUMIFS('Реестр'!$H$5:$H$204,'Реестр'!$C$5:$C$204,A16,'Реестр'!$J$5:$J$204,"Принято")</ns0:f>
        <ns0:v>0</ns0:v>
      </ns0:c>
      <ns0:c r="G16" s="2" t="n">
        <ns0:f>'Тарифы'!E7</ns0:f>
        <ns0:v>12</ns0:v>
      </ns0:c>
      <ns0:c r="H16" s="2" t="str">
        <ns0:f>IF(AND(ISNUMBER(G16),C16&gt;G16),"Превышение","")</ns0:f>
      </ns0:c>
    </ns0:row>
    <ns0:row r="17" ht="24" customHeight="1">
      <ns0:c r="A17" s="2" t="str">
        <ns0:v>M04</ns0:v>
      </ns0:c>
      <ns0:c r="B17" s="13" t="str">
        <ns0:v>Домашнее задание, первая часть</ns0:v>
      </ns0:c>
      <ns0:c r="C17" s="14" t="n">
        <ns0:f>SUMIFS('Реестр'!$E$5:$E$204,'Реестр'!$C$5:$C$204,A17)</ns0:f>
        <ns0:v>0</ns0:v>
      </ns0:c>
      <ns0:c r="D17" s="15" t="n">
        <ns0:f>'Тарифы'!D8</ns0:f>
        <ns0:v>400</ns0:v>
      </ns0:c>
      <ns0:c r="E17" s="8" t="n">
        <ns0:f>SUMIFS('Реестр'!$H$5:$H$204,'Реестр'!$C$5:$C$204,A17)</ns0:f>
        <ns0:v>0</ns0:v>
      </ns0:c>
      <ns0:c r="F17" s="8" t="n">
        <ns0:f>SUMIFS('Реестр'!$H$5:$H$204,'Реестр'!$C$5:$C$204,A17,'Реестр'!$J$5:$J$204,"Принято")</ns0:f>
        <ns0:v>0</ns0:v>
      </ns0:c>
      <ns0:c r="G17" s="2" t="n">
        <ns0:f>'Тарифы'!E8</ns0:f>
        <ns0:v>12</ns0:v>
      </ns0:c>
      <ns0:c r="H17" s="2" t="str">
        <ns0:f>IF(AND(ISNUMBER(G17),C17&gt;G17),"Превышение","")</ns0:f>
      </ns0:c>
    </ns0:row>
    <ns0:row r="18" ht="24" customHeight="1">
      <ns0:c r="A18" s="2" t="str">
        <ns0:v>M05</ns0:v>
      </ns0:c>
      <ns0:c r="B18" s="13" t="str">
        <ns0:v>Домашнее задание, вторая часть</ns0:v>
      </ns0:c>
      <ns0:c r="C18" s="14" t="n">
        <ns0:f>SUMIFS('Реестр'!$E$5:$E$204,'Реестр'!$C$5:$C$204,A18)</ns0:f>
        <ns0:v>0</ns0:v>
      </ns0:c>
      <ns0:c r="D18" s="15" t="n">
        <ns0:f>'Тарифы'!D9</ns0:f>
        <ns0:v>400</ns0:v>
      </ns0:c>
      <ns0:c r="E18" s="8" t="n">
        <ns0:f>SUMIFS('Реестр'!$H$5:$H$204,'Реестр'!$C$5:$C$204,A18)</ns0:f>
        <ns0:v>0</ns0:v>
      </ns0:c>
      <ns0:c r="F18" s="8" t="n">
        <ns0:f>SUMIFS('Реестр'!$H$5:$H$204,'Реестр'!$C$5:$C$204,A18,'Реестр'!$J$5:$J$204,"Принято")</ns0:f>
        <ns0:v>0</ns0:v>
      </ns0:c>
      <ns0:c r="G18" s="2" t="n">
        <ns0:f>'Тарифы'!E9</ns0:f>
        <ns0:v>8</ns0:v>
      </ns0:c>
      <ns0:c r="H18" s="2" t="str">
        <ns0:f>IF(AND(ISNUMBER(G18),C18&gt;G18),"Превышение","")</ns0:f>
      </ns0:c>
    </ns0:row>
    <ns0:row r="19" ht="24" customHeight="1">
      <ns0:c r="A19" s="2" t="str">
        <ns0:v>M06</ns0:v>
      </ns0:c>
      <ns0:c r="B19" s="13" t="str">
        <ns0:v>Пробный экзамен</ns0:v>
      </ns0:c>
      <ns0:c r="C19" s="14" t="n">
        <ns0:f>SUMIFS('Реестр'!$E$5:$E$204,'Реестр'!$C$5:$C$204,A19)</ns0:f>
        <ns0:v>0</ns0:v>
      </ns0:c>
      <ns0:c r="D19" s="15" t="n">
        <ns0:f>'Тарифы'!D10</ns0:f>
        <ns0:v>1000</ns0:v>
      </ns0:c>
      <ns0:c r="E19" s="8" t="n">
        <ns0:f>SUMIFS('Реестр'!$H$5:$H$204,'Реестр'!$C$5:$C$204,A19)</ns0:f>
        <ns0:v>0</ns0:v>
      </ns0:c>
      <ns0:c r="F19" s="8" t="n">
        <ns0:f>SUMIFS('Реестр'!$H$5:$H$204,'Реестр'!$C$5:$C$204,A19,'Реестр'!$J$5:$J$204,"Принято")</ns0:f>
        <ns0:v>0</ns0:v>
      </ns0:c>
      <ns0:c r="G19" s="2" t="n">
        <ns0:f>'Тарифы'!E10</ns0:f>
        <ns0:v>1</ns0:v>
      </ns0:c>
      <ns0:c r="H19" s="2" t="str">
        <ns0:f>IF(AND(ISNUMBER(G19),C19&gt;G19),"Превышение","")</ns0:f>
      </ns0:c>
    </ns0:row>
    <ns0:row r="20" ht="24" customHeight="1">
      <ns0:c r="A20" s="2" t="str">
        <ns0:v>C01</ns0:v>
      </ns0:c>
      <ns0:c r="B20" s="13" t="str">
        <ns0:v>Вертикальное видео до 60 секунд</ns0:v>
      </ns0:c>
      <ns0:c r="C20" s="14" t="n">
        <ns0:f>SUMIFS('Реестр'!$E$5:$E$204,'Реестр'!$C$5:$C$204,A20)</ns0:f>
        <ns0:v>0</ns0:v>
      </ns0:c>
      <ns0:c r="D20" s="15" t="n">
        <ns0:f>'Тарифы'!D11</ns0:f>
        <ns0:v>500</ns0:v>
      </ns0:c>
      <ns0:c r="E20" s="8" t="n">
        <ns0:f>SUMIFS('Реестр'!$H$5:$H$204,'Реестр'!$C$5:$C$204,A20)</ns0:f>
        <ns0:v>0</ns0:v>
      </ns0:c>
      <ns0:c r="F20" s="8" t="n">
        <ns0:f>SUMIFS('Реестр'!$H$5:$H$204,'Реестр'!$C$5:$C$204,A20,'Реестр'!$J$5:$J$204,"Принято")</ns0:f>
        <ns0:v>0</ns0:v>
      </ns0:c>
      <ns0:c r="G20" s="2" t="n">
        <ns0:f>'Тарифы'!E11</ns0:f>
        <ns0:v>30</ns0:v>
      </ns0:c>
      <ns0:c r="H20" s="2" t="str">
        <ns0:f>IF(AND(ISNUMBER(G20),C20&gt;G20),"Превышение","")</ns0:f>
      </ns0:c>
    </ns0:row>
    <ns0:row r="21" ht="24" customHeight="1">
      <ns0:c r="A21" s="2" t="str">
        <ns0:v>C02</ns0:v>
      </ns0:c>
      <ns0:c r="B21" s="13" t="str">
        <ns0:v>Горизонтальное видео 15 минут</ns0:v>
      </ns0:c>
      <ns0:c r="C21" s="14" t="n">
        <ns0:f>SUMIFS('Реестр'!$E$5:$E$204,'Реестр'!$C$5:$C$204,A21)</ns0:f>
        <ns0:v>0</ns0:v>
      </ns0:c>
      <ns0:c r="D21" s="15" t="n">
        <ns0:f>'Тарифы'!D12</ns0:f>
        <ns0:v>1000</ns0:v>
      </ns0:c>
      <ns0:c r="E21" s="8" t="n">
        <ns0:f>SUMIFS('Реестр'!$H$5:$H$204,'Реестр'!$C$5:$C$204,A21)</ns0:f>
        <ns0:v>0</ns0:v>
      </ns0:c>
      <ns0:c r="F21" s="8" t="n">
        <ns0:f>SUMIFS('Реестр'!$H$5:$H$204,'Реестр'!$C$5:$C$204,A21,'Реестр'!$J$5:$J$204,"Принято")</ns0:f>
        <ns0:v>0</ns0:v>
      </ns0:c>
      <ns0:c r="G21" s="2" t="n">
        <ns0:f>'Тарифы'!E12</ns0:f>
        <ns0:v>8</ns0:v>
      </ns0:c>
      <ns0:c r="H21" s="2" t="str">
        <ns0:f>IF(AND(ISNUMBER(G21),C21&gt;G21),"Превышение","")</ns0:f>
      </ns0:c>
    </ns0:row>
    <ns0:row r="22" ht="24" customHeight="1">
      <ns0:c r="A22" s="2" t="str">
        <ns0:v>C03</ns0:v>
      </ns0:c>
      <ns0:c r="B22" s="13" t="str">
        <ns0:v>Подкаст 15 минут</ns0:v>
      </ns0:c>
      <ns0:c r="C22" s="14" t="n">
        <ns0:f>SUMIFS('Реестр'!$E$5:$E$204,'Реестр'!$C$5:$C$204,A22)</ns0:f>
        <ns0:v>0</ns0:v>
      </ns0:c>
      <ns0:c r="D22" s="15" t="n">
        <ns0:f>'Тарифы'!D13</ns0:f>
        <ns0:v>1000</ns0:v>
      </ns0:c>
      <ns0:c r="E22" s="8" t="n">
        <ns0:f>SUMIFS('Реестр'!$H$5:$H$204,'Реестр'!$C$5:$C$204,A22)</ns0:f>
        <ns0:v>0</ns0:v>
      </ns0:c>
      <ns0:c r="F22" s="8" t="n">
        <ns0:f>SUMIFS('Реестр'!$H$5:$H$204,'Реестр'!$C$5:$C$204,A22,'Реестр'!$J$5:$J$204,"Принято")</ns0:f>
        <ns0:v>0</ns0:v>
      </ns0:c>
      <ns0:c r="G22" s="2" t="n">
        <ns0:f>'Тарифы'!E13</ns0:f>
        <ns0:v>4</ns0:v>
      </ns0:c>
      <ns0:c r="H22" s="2" t="str">
        <ns0:f>IF(AND(ISNUMBER(G22),C22&gt;G22),"Превышение","")</ns0:f>
      </ns0:c>
    </ns0:row>
    <ns0:row r="23" ht="24" customHeight="1">
      <ns0:c r="A23" s="2" t="str">
        <ns0:v>C04</ns0:v>
      </ns0:c>
      <ns0:c r="B23" s="13" t="str">
        <ns0:v>Оригинальная статья</ns0:v>
      </ns0:c>
      <ns0:c r="C23" s="14" t="n">
        <ns0:f>SUMIFS('Реестр'!$E$5:$E$204,'Реестр'!$C$5:$C$204,A23)</ns0:f>
        <ns0:v>0</ns0:v>
      </ns0:c>
      <ns0:c r="D23" s="15" t="n">
        <ns0:f>'Тарифы'!D14</ns0:f>
        <ns0:v>1000</ns0:v>
      </ns0:c>
      <ns0:c r="E23" s="8" t="n">
        <ns0:f>SUMIFS('Реестр'!$H$5:$H$204,'Реестр'!$C$5:$C$204,A23)</ns0:f>
        <ns0:v>0</ns0:v>
      </ns0:c>
      <ns0:c r="F23" s="8" t="n">
        <ns0:f>SUMIFS('Реестр'!$H$5:$H$204,'Реестр'!$C$5:$C$204,A23,'Реестр'!$J$5:$J$204,"Принято")</ns0:f>
        <ns0:v>0</ns0:v>
      </ns0:c>
      <ns0:c r="G23" s="2" t="n">
        <ns0:f>'Тарифы'!E14</ns0:f>
        <ns0:v>4000</ns0:v>
      </ns0:c>
      <ns0:c r="H23" s="2" t="str">
        <ns0:f>IF(AND(ISNUMBER(G23),C23&gt;G23),"Превышение","")</ns0:f>
      </ns0:c>
    </ns0:row>
    <ns0:row r="24" ht="24" customHeight="1">
      <ns0:c r="A24" s="2" t="str">
        <ns0:v>C05</ns0:v>
      </ns0:c>
      <ns0:c r="B24" s="13" t="str">
        <ns0:v>Открытый прямой эфир 30 минут</ns0:v>
      </ns0:c>
      <ns0:c r="C24" s="14" t="n">
        <ns0:f>SUMIFS('Реестр'!$E$5:$E$204,'Реестр'!$C$5:$C$204,A24)</ns0:f>
        <ns0:v>0</ns0:v>
      </ns0:c>
      <ns0:c r="D24" s="15" t="n">
        <ns0:f>'Тарифы'!D15</ns0:f>
        <ns0:v>1500</ns0:v>
      </ns0:c>
      <ns0:c r="E24" s="8" t="n">
        <ns0:f>SUMIFS('Реестр'!$H$5:$H$204,'Реестр'!$C$5:$C$204,A24)</ns0:f>
        <ns0:v>0</ns0:v>
      </ns0:c>
      <ns0:c r="F24" s="8" t="n">
        <ns0:f>SUMIFS('Реестр'!$H$5:$H$204,'Реестр'!$C$5:$C$204,A24,'Реестр'!$J$5:$J$204,"Принято")</ns0:f>
        <ns0:v>0</ns0:v>
      </ns0:c>
      <ns0:c r="G24" s="2" t="n">
        <ns0:f>'Тарифы'!E15</ns0:f>
        <ns0:v>4</ns0:v>
      </ns0:c>
      <ns0:c r="H24" s="2" t="str">
        <ns0:f>IF(AND(ISNUMBER(G24),C24&gt;G24),"Превышение","")</ns0:f>
      </ns0:c>
    </ns0:row>
    <ns0:row r="25" ht="22" customHeight="1">
      <ns0:c r="A25" s="2"/>
      <ns0:c r="B25" s="2"/>
      <ns0:c r="C25" s="2"/>
      <ns0:c r="D25" s="8"/>
      <ns0:c r="E25" s="8"/>
      <ns0:c r="F25" s="8"/>
      <ns0:c r="G25" s="2"/>
      <ns0:c r="H25" s="2"/>
    </ns0:row>
    <ns0:row r="26" ht="28" customHeight="1">
      <ns0:c r="A26" s="18" t="str">
        <ns0:v>Итого к расчёту</ns0:v>
      </ns0:c>
      <ns0:c r="B26" s="18"/>
      <ns0:c r="C26" s="18"/>
      <ns0:c r="D26" s="19"/>
      <ns0:c r="E26" s="19" t="n">
        <ns0:f>IF(AND(C6="За учащегося",NOT(ISNUMBER(C9))),"Укажите численность",SUM(E13:E24)+IF(C6="За учащегося",C9,0))</ns0:f>
        <ns0:v>0</ns0:v>
      </ns0:c>
      <ns0:c r="F26" s="19" t="n">
        <ns0:f>IF(AND(C6="За учащегося",G9="Принято",NOT(ISNUMBER(C9))),"Укажите численность",IF(AND(C6="За учащегося",G9="Частично",NOT(ISNUMBER(C10))),"Укажите сумму",SUM(F13:F24)+IF(C6="За учащегося",IF(G9="Принято",C9,IF(G9="Частично",C10,0)),0)))</ns0:f>
        <ns0:v>0</ns0:v>
      </ns0:c>
      <ns0:c r="G26" s="18"/>
      <ns0:c r="H26" s="18"/>
    </ns0:row>
    <ns0:row r="27" ht="22" customHeight="1">
      <ns0:c r="A27" s="2"/>
      <ns0:c r="B27" s="2"/>
      <ns0:c r="C27" s="2"/>
      <ns0:c r="D27" s="8"/>
      <ns0:c r="E27" s="8"/>
      <ns0:c r="F27" s="8"/>
      <ns0:c r="G27" s="2"/>
      <ns0:c r="H27" s="2"/>
    </ns0:row>
    <ns0:row r="28" ht="22" customHeight="1">
      <ns0:c r="A28" s="2" t="str">
        <ns0:v>Методические материалы</ns0:v>
      </ns0:c>
      <ns0:c r="B28" s="2"/>
      <ns0:c r="C28" s="2"/>
      <ns0:c r="D28" s="8"/>
      <ns0:c r="E28" s="8" t="n">
        <ns0:f>SUM(E14:E19)</ns0:f>
        <ns0:v>0</ns0:v>
      </ns0:c>
      <ns0:c r="F28" s="8" t="n">
        <ns0:f>SUM(F14:F19)</ns0:f>
        <ns0:v>0</ns0:v>
      </ns0:c>
      <ns0:c r="G28" s="8" t="n">
        <ns0:f>'Тарифы'!E18</ns0:f>
        <ns0:v>29000</ns0:v>
      </ns0:c>
      <ns0:c r="H28" s="2"/>
    </ns0:row>
    <ns0:row r="29" ht="22" customHeight="1">
      <ns0:c r="A29" s="2" t="str">
        <ns0:v>Создание контента</ns0:v>
      </ns0:c>
      <ns0:c r="B29" s="2"/>
      <ns0:c r="C29" s="2"/>
      <ns0:c r="D29" s="8"/>
      <ns0:c r="E29" s="8" t="n">
        <ns0:f>SUM(E20:E24)</ns0:f>
        <ns0:v>0</ns0:v>
      </ns0:c>
      <ns0:c r="F29" s="8" t="n">
        <ns0:f>SUM(F20:F24)</ns0:f>
        <ns0:v>0</ns0:v>
      </ns0:c>
      <ns0:c r="G29" s="8" t="n">
        <ns0:f>'Тарифы'!E19</ns0:f>
        <ns0:v>35000</ns0:v>
      </ns0:c>
      <ns0:c r="H29" s="2"/>
    </ns0:row>
    <ns0:row r="30" ht="22" customHeight="1">
      <ns0:c r="A30" s="20" t="str">
        <ns0:f>IF(C6="","Выберите вариант оплаты занятий",IF(OR(C5="",C4="",C8="",AND(C6="За занятие",OR(NOT(ISNUMBER(G6)),C7="")),AND(C6="За учащегося",NOT(ISNUMBER(G7)))),"Заполните период, курс и основания численности",IF(OR(COUNTIFS(H13:H24,"Превышение")&gt;0,E28&gt;G28,E29&gt;G29),"Есть превышение месячных лимитов: требуется согласование",IF(AND(C6="За учащегося",G9="Частично",OR(NOT(ISNUMBER(C10)),C10&lt;0,C10&gt;C9,G10="")),"Проверьте сумму и основание частичной приёмки",IF(COUNTIFS('Реестр'!$L$5:$L$204,"Исправить данные")+COUNTIFS('Реестр'!$L$5:$L$204,"Повтор позиции")+COUNTIFS('Реестр'!$L$5:$L$204,"Вне месяца")&gt;0,"Проверьте отмеченные строки реестра","")))))</ns0:f>
        <ns0:v>Выберите вариант оплаты занятий</ns0:v>
      </ns0:c>
      <ns0:c r="B30" s="2"/>
      <ns0:c r="C30" s="2"/>
      <ns0:c r="D30" s="2"/>
      <ns0:c r="E30" s="2"/>
      <ns0:c r="F30" s="2"/>
      <ns0:c r="G30" s="2"/>
      <ns0:c r="H30" s="2"/>
    </ns0:row>
    <ns0:row r="31" ht="22" customHeight="1">
      <ns0:c r="A31" s="2"/>
      <ns0:c r="B31" s="2"/>
      <ns0:c r="C31" s="2"/>
      <ns0:c r="D31" s="2"/>
      <ns0:c r="E31" s="2"/>
      <ns0:c r="F31" s="2"/>
      <ns0:c r="G31" s="2"/>
      <ns0:c r="H31" s="2"/>
    </ns0:row>
    <ns0:row r="32" ht="22" customHeight="1">
      <ns0:c r="A32" s="2" t="str">
        <ns0:v>Дата направления отчёта</ns0:v>
      </ns0:c>
      <ns0:c r="B32" s="2"/>
      <ns0:c r="C32" s="6"/>
      <ns0:c r="D32" s="5"/>
      <ns0:c r="E32" s="5"/>
      <ns0:c r="F32" s="5"/>
      <ns0:c r="G32" s="5"/>
      <ns0:c r="H32" s="5"/>
    </ns0:row>
    <ns0:row r="33" ht="22" customHeight="1">
      <ns0:c r="A33" s="2"/>
      <ns0:c r="B33" s="2"/>
      <ns0:c r="C33" s="2"/>
      <ns0:c r="D33" s="2"/>
      <ns0:c r="E33" s="2"/>
      <ns0:c r="F33" s="2"/>
      <ns0:c r="G33" s="2"/>
      <ns0:c r="H33" s="2"/>
    </ns0:row>
    <ns0:row r="34" ht="22" customHeight="1">
      <ns0:c r="A34" s="2" t="str">
        <ns0:v>Платёжные реквизиты</ns0:v>
      </ns0:c>
      <ns0:c r="B34" s="2"/>
      <ns0:c r="C34" s="21"/>
      <ns0:c r="D34" s="5"/>
      <ns0:c r="E34" s="5"/>
      <ns0:c r="F34" s="5"/>
      <ns0:c r="G34" s="5"/>
      <ns0:c r="H34" s="5"/>
    </ns0:row>
    <ns0:row r="35" ht="22" customHeight="1">
      <ns0:c r="A35" s="2" t="str">
        <ns0:v>Дата оплаты</ns0:v>
      </ns0:c>
      <ns0:c r="B35" s="2"/>
      <ns0:c r="C35" s="6"/>
      <ns0:c r="D35" s="5"/>
      <ns0:c r="E35" s="2" t="str">
        <ns0:v>Оплачено, руб.</ns0:v>
      </ns0:c>
      <ns0:c r="F35" s="2"/>
      <ns0:c r="G35" s="9"/>
      <ns0:c r="H35" s="5"/>
    </ns0:row>
    <ns0:row r="36" ht="22" customHeight="1">
      <ns0:c r="A36" s="2" t="str">
        <ns0:v>Ссылка на чек после оплаты</ns0:v>
      </ns0:c>
      <ns0:c r="B36" s="2"/>
      <ns0:c r="C36" s="5"/>
      <ns0:c r="D36" s="5"/>
      <ns0:c r="E36" s="5"/>
      <ns0:c r="F36" s="5"/>
      <ns0:c r="G36" s="5"/>
      <ns0:c r="H36" s="5"/>
    </ns0:row>
    <ns0:row r="37" ht="22" customHeight="1">
      <ns0:c r="A37" s="2"/>
      <ns0:c r="B37" s="2"/>
      <ns0:c r="C37" s="2"/>
      <ns0:c r="D37" s="2"/>
      <ns0:c r="E37" s="2"/>
      <ns0:c r="F37" s="2"/>
      <ns0:c r="G37" s="2"/>
      <ns0:c r="H37" s="2"/>
    </ns0:row>
    <ns0:row r="38" ht="22" customHeight="1">
      <ns0:c r="A38" s="2" t="str">
        <ns0:v>Приёмка отчёта</ns0:v>
      </ns0:c>
      <ns0:c r="B38" s="2"/>
      <ns0:c r="C38" s="5"/>
      <ns0:c r="D38" s="5"/>
      <ns0:c r="E38" s="5"/>
      <ns0:c r="F38" s="5"/>
      <ns0:c r="G38" s="5"/>
      <ns0:c r="H38" s="5"/>
    </ns0:row>
    <ns0:row r="39" ht="22" customHeight="1">
      <ns0:c r="A39" s="2" t="str">
        <ns0:v>Дата ответа заказчика</ns0:v>
      </ns0:c>
      <ns0:c r="B39" s="2"/>
      <ns0:c r="C39" s="6"/>
      <ns0:c r="D39" s="5"/>
      <ns0:c r="E39" s="5"/>
      <ns0:c r="F39" s="5"/>
      <ns0:c r="G39" s="5"/>
      <ns0:c r="H39" s="5"/>
    </ns0:row>
    <ns0:row r="40" ht="22" customHeight="1">
      <ns0:c r="A40" s="2" t="str">
        <ns0:v>Замечания и согласования</ns0:v>
      </ns0:c>
      <ns0:c r="B40" s="2"/>
      <ns0:c r="C40" s="22"/>
      <ns0:c r="D40" s="22"/>
      <ns0:c r="E40" s="22"/>
      <ns0:c r="F40" s="22"/>
      <ns0:c r="G40" s="22"/>
      <ns0:c r="H40" s="22"/>
    </ns0:row>
    <ns0:row r="41" ht="22" customHeight="1">
      <ns0:c r="A41" s="2"/>
      <ns0:c r="B41" s="2"/>
      <ns0:c r="C41" s="22"/>
      <ns0:c r="D41" s="22"/>
      <ns0:c r="E41" s="22"/>
      <ns0:c r="F41" s="22"/>
      <ns0:c r="G41" s="22"/>
      <ns0:c r="H41" s="22"/>
    </ns0:row>
    <ns0:row r="42" ht="22" customHeight="1">
      <ns0:c r="A42" s="2"/>
      <ns0:c r="B42" s="2"/>
      <ns0:c r="C42" s="22"/>
      <ns0:c r="D42" s="22"/>
      <ns0:c r="E42" s="22"/>
      <ns0:c r="F42" s="22"/>
      <ns0:c r="G42" s="22"/>
      <ns0:c r="H42" s="22"/>
    </ns0:row>
    <ns0:row r="43" ht="22" customHeight="1">
      <ns0:c r="A43" s="2"/>
      <ns0:c r="B43" s="2"/>
      <ns0:c r="C43" s="2"/>
      <ns0:c r="D43" s="2"/>
      <ns0:c r="E43" s="2"/>
      <ns0:c r="F43" s="2"/>
      <ns0:c r="G43" s="2"/>
      <ns0:c r="H43" s="2"/>
    </ns0:row>
    <ns0:row r="44" ht="22" customHeight="1">
      <ns0:c r="A44" s="23" t="str">
        <ns0:v>Численность подтверждается реестром Заказчика. Для варианта 2 учитываются уникальные учащиеся с оплаченным доступом за месяц.</ns0:v>
      </ns0:c>
      <ns0:c r="B44" s="23"/>
      <ns0:c r="C44" s="23"/>
      <ns0:c r="D44" s="23"/>
      <ns0:c r="E44" s="23"/>
      <ns0:c r="F44" s="23"/>
      <ns0:c r="G44" s="23"/>
      <ns0:c r="H44" s="23"/>
    </ns0:row>
    <ns0:row r="45" ht="22" customHeight="1">
      <ns0:c r="A45" s="23" t="str">
        <ns0:v>В реестре C04 вводится число знаков без пробелов. Лимиты методических материалов и контента общие для преподавателя за месяц.</ns0:v>
      </ns0:c>
      <ns0:c r="B45" s="23"/>
      <ns0:c r="C45" s="23"/>
      <ns0:c r="D45" s="23"/>
      <ns0:c r="E45" s="23"/>
      <ns0:c r="F45" s="23"/>
      <ns0:c r="G45" s="23"/>
      <ns0:c r="H45" s="23"/>
    </ns0:row>
  </ns0:sheetData>
  <ns0:mergeCells>
    <ns0:mergeCell ref="A1:H1"/>
    <ns0:mergeCell ref="A3:B3"/>
    <ns0:mergeCell ref="C3:H3"/>
    <ns0:mergeCell ref="A4:B4"/>
    <ns0:mergeCell ref="C4:H4"/>
    <ns0:mergeCell ref="A5:B5"/>
    <ns0:mergeCell ref="C5:D5"/>
    <ns0:mergeCell ref="E5:F5"/>
    <ns0:mergeCell ref="G5:H5"/>
    <ns0:mergeCell ref="A6:B6"/>
    <ns0:mergeCell ref="C6:D6"/>
    <ns0:mergeCell ref="E6:F6"/>
    <ns0:mergeCell ref="G6:H6"/>
    <ns0:mergeCell ref="A7:B7"/>
    <ns0:mergeCell ref="C7:D7"/>
    <ns0:mergeCell ref="E7:F7"/>
    <ns0:mergeCell ref="G7:H7"/>
    <ns0:mergeCell ref="A8:B8"/>
    <ns0:mergeCell ref="C8:H8"/>
    <ns0:mergeCell ref="A9:B9"/>
    <ns0:mergeCell ref="C9:D9"/>
    <ns0:mergeCell ref="E9:F9"/>
    <ns0:mergeCell ref="G9:H9"/>
    <ns0:mergeCell ref="A10:B10"/>
    <ns0:mergeCell ref="C10:D10"/>
    <ns0:mergeCell ref="E10:F10"/>
    <ns0:mergeCell ref="G10:H10"/>
    <ns0:mergeCell ref="A26:D26"/>
    <ns0:mergeCell ref="A28:D28"/>
    <ns0:mergeCell ref="A29:D29"/>
    <ns0:mergeCell ref="A30:H30"/>
    <ns0:mergeCell ref="A32:B32"/>
    <ns0:mergeCell ref="C32:H32"/>
    <ns0:mergeCell ref="A34:B34"/>
    <ns0:mergeCell ref="C34:H34"/>
    <ns0:mergeCell ref="A35:B35"/>
    <ns0:mergeCell ref="C35:D35"/>
    <ns0:mergeCell ref="E35:F35"/>
    <ns0:mergeCell ref="G35:H35"/>
    <ns0:mergeCell ref="A36:B36"/>
    <ns0:mergeCell ref="C36:H36"/>
    <ns0:mergeCell ref="A38:B38"/>
    <ns0:mergeCell ref="C38:H38"/>
    <ns0:mergeCell ref="A39:B39"/>
    <ns0:mergeCell ref="C39:H39"/>
    <ns0:mergeCell ref="A40:B40"/>
    <ns0:mergeCell ref="C40:H42"/>
    <ns0:mergeCell ref="A44:H44"/>
    <ns0:mergeCell ref="A45:H45"/>
  </ns0:mergeCells>
  <ns0:conditionalFormatting sqref="H13:H24">
    <ns0:cfRule type="containsText" dxfId="0" priority="1" operator="containsText" text="Превышение"/>
  </ns0:conditionalFormatting>
  <ns0:conditionalFormatting sqref="E28:E29">
    <ns0:cfRule type="expression" dxfId="1" priority="2">
      <ns0:formula>$E28&gt;$G28</ns0:formula>
    </ns0:cfRule>
  </ns0:conditionalFormatting>
  <ns0:dataValidations count="5">
    <ns0:dataValidation type="list" sqref="C6">
      <ns0:formula1>"За занятие,За учащегося"</ns0:formula1>
    </ns0:dataValidation>
    <ns0:dataValidation type="list" sqref="G9">
      <ns0:formula1>"Не принято,Принято,Частично"</ns0:formula1>
    </ns0:dataValidation>
    <ns0:dataValidation type="whole" operator="between" sqref="G6">
      <ns0:formula1>0</ns0:formula1>
      <ns0:formula2>1000000</ns0:formula2>
    </ns0:dataValidation>
    <ns0:dataValidation type="whole" operator="between" sqref="G7">
      <ns0:formula1>0</ns0:formula1>
      <ns0:formula2>1000000</ns0:formula2>
    </ns0:dataValidation>
    <ns0:dataValidation type="list" sqref="C38">
      <ns0:formula1>"На проверке,Принято полностью,Принято частично,Есть замечания"</ns0:formula1>
    </ns0:dataValidation>
  </ns0:dataValidations>
  <ns0:printOptions horizontalCentered="1"/>
  <ns0:pageMargins left="0.25" right="0.25" top="0.35" bottom="0.35" header="0.15" footer="0.15"/>
  <ns0:pageSetup paperSize="9" orientation="landscape" fitToWidth="1" fitToHeight="0"/>
  <ns0:rowBreaks count="1" manualBreakCount="1">
    <ns0:brk id="26" min="0" max="16383" man="1"/>
  </ns0:rowBreaks>
</ns0:worksheet>
</file>

<file path=xl/worksheets/sheet2.xml><?xml version="1.0" encoding="utf-8"?>
<ns0:worksheet xmlns:ns0="http://schemas.openxmlformats.org/spreadsheetml/2006/main">
  <ns0:sheetPr>
    <ns0:pageSetUpPr fitToPage="1"/>
  </ns0:sheetPr>
  <ns0:sheetViews>
    <ns0:sheetView showGridLines="0" workbookViewId="0">
      <ns0:pane ySplit="4" topLeftCell="A5" activePane="bottomLeft" state="frozen"/>
    </ns0:sheetView>
  </ns0:sheetViews>
  <ns0:sheetFormatPr defaultRowHeight="15"/>
  <ns0:cols>
    <ns0:col min="1" max="1" width="18" hidden="0" customWidth="1"/>
    <ns0:col min="2" max="2" width="25" hidden="0" customWidth="1"/>
    <ns0:col min="3" max="3" width="12" hidden="0" customWidth="1"/>
    <ns0:col min="4" max="4" width="22" hidden="0" customWidth="1"/>
    <ns0:col min="5" max="5" width="15" hidden="0" customWidth="1"/>
    <ns0:col min="6" max="6" width="20" hidden="0" customWidth="1"/>
    <ns0:col min="7" max="7" width="22" hidden="0" customWidth="1"/>
    <ns0:col min="8" max="8" width="21" hidden="0" customWidth="1"/>
    <ns0:col min="9" max="9" width="39" hidden="0" customWidth="1"/>
    <ns0:col min="10" max="10" width="20" hidden="0" customWidth="1"/>
    <ns0:col min="11" max="11" width="34" hidden="0" customWidth="1"/>
    <ns0:col min="12" max="12" width="24" hidden="0" customWidth="1"/>
  </ns0:cols>
  <ns0:sheetData>
    <ns0:row r="1" ht="36" customHeight="1">
      <ns0:c r="A1" s="4" t="str">
        <ns0:v>Реестр занятий и созданных материалов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</ns0:row>
    <ns0:row r="2" ht="22" customHeight="1">
      <ns0:c r="A2" s="23" t="str">
        <ns0:v>Одна строка на занятие или самостоятельный материал. При коде C04 количество означает знаки без пробелов; для остальных кодов количество равно 1.</ns0:v>
      </ns0:c>
      <ns0:c r="B2" s="23"/>
      <ns0:c r="C2" s="23"/>
      <ns0:c r="D2" s="23"/>
      <ns0:c r="E2" s="23"/>
      <ns0:c r="F2" s="23"/>
      <ns0:c r="G2" s="23"/>
      <ns0:c r="H2" s="23"/>
      <ns0:c r="I2" s="23"/>
      <ns0:c r="J2" s="23"/>
      <ns0:c r="K2" s="23"/>
      <ns0:c r="L2" s="23"/>
    </ns0:row>
    <ns0:row r="3" ht="22" customHeight="1">
      <ns0:c r="A3" s="23" t="str">
        <ns0:v>Все проведённые занятия отражаются при любом варианте оплаты. Для T01, C01, C02, C03 и C05 укажите фактическую продолжительность.</ns0:v>
      </ns0:c>
      <ns0:c r="B3" s="23"/>
      <ns0:c r="C3" s="23"/>
      <ns0:c r="D3" s="23"/>
      <ns0:c r="E3" s="23"/>
      <ns0:c r="F3" s="23"/>
      <ns0:c r="G3" s="23"/>
      <ns0:c r="H3" s="23"/>
      <ns0:c r="I3" s="23"/>
      <ns0:c r="J3" s="23"/>
      <ns0:c r="K3" s="23"/>
      <ns0:c r="L3" s="23"/>
    </ns0:row>
    <ns0:row r="4" ht="44" customHeight="1">
      <ns0:c r="A4" s="12" t="str">
        <ns0:v>Номер задания</ns0:v>
      </ns0:c>
      <ns0:c r="B4" s="12" t="str">
        <ns0:v>ID занятия / материала</ns0:v>
      </ns0:c>
      <ns0:c r="C4" s="12" t="str">
        <ns0:v>Код</ns0:v>
      </ns0:c>
      <ns0:c r="D4" s="12" t="str">
        <ns0:v>Дата передачи / занятия</ns0:v>
      </ns0:c>
      <ns0:c r="E4" s="12" t="str">
        <ns0:v>Количество</ns0:v>
      </ns0:c>
      <ns0:c r="F4" s="12" t="str">
        <ns0:v>Длительность, мин.</ns0:v>
      </ns0:c>
      <ns0:c r="G4" s="12" t="str">
        <ns0:v>Ставка, руб.</ns0:v>
      </ns0:c>
      <ns0:c r="H4" s="12" t="str">
        <ns0:v>Сумма, руб.</ns0:v>
      </ns0:c>
      <ns0:c r="I4" s="12" t="str">
        <ns0:v>Ссылка на подтверждение</ns0:v>
      </ns0:c>
      <ns0:c r="J4" s="12" t="str">
        <ns0:v>Приёмка</ns0:v>
      </ns0:c>
      <ns0:c r="K4" s="12" t="str">
        <ns0:v>Замечания</ns0:v>
      </ns0:c>
      <ns0:c r="L4" s="12" t="str">
        <ns0:v>Данные строки</ns0:v>
      </ns0:c>
    </ns0:row>
    <ns0:row r="5" ht="22" customHeight="1">
      <ns0:c r="A5" s="21"/>
      <ns0:c r="B5" s="21"/>
      <ns0:c r="C5" s="21"/>
      <ns0:c r="D5" s="6"/>
      <ns0:c r="E5" s="26"/>
      <ns0:c r="F5" s="27"/>
      <ns0:c r="G5" s="17" t="str">
        <ns0:f>IF(C5="","",IF(C5="T01",'Контрольный лист'!$D$13,INDEX('Тарифы'!$D$4:$D$15,MATCH(C5,'Тарифы'!$A$4:$A$15,0))))</ns0:f>
      </ns0:c>
      <ns0:c r="H5" s="17" t="str">
        <ns0:f>IF(OR(B5="",C5="",E5=""),"",IF(NOT(ISNUMBER(G5)),"Нужны параметры",ROUND(E5*G5/IF(C5="C04",1000,1),2)))</ns0:f>
      </ns0:c>
      <ns0:c r="I5" s="5"/>
      <ns0:c r="J5" s="5"/>
      <ns0:c r="K5" s="5"/>
      <ns0:c r="L5" s="16" t="str">
        <ns0:f>IF(COUNTA(A5:F5,I5:K5)=0,"",IF(OR(A5="",B5="",C5="",NOT(ISNUMBER(D5)),NOT(ISNUMBER(E5)),E5&lt;=0,MOD(E5,1)&lt;&gt;0,AND(C5&lt;&gt;"C04",E5&lt;&gt;1),I5="",J5="",H5="Нужны параметры",AND(OR(C5="T01",C5="C01",C5="C02",C5="C03",C5="C05"),OR(NOT(ISNUMBER(F5)),F5&lt;=0))),"Исправить данные",IF(COUNTIFS($B$5:$B$204,B5)&gt;1,"Повтор позиции",IF('Контрольный лист'!$C$5="","Исправить данные",IF(OR(D5&lt;'Контрольный лист'!$C$5,D5&gt;=EDATE('Контрольный лист'!$C$5,1)),"Вне месяца","")))))</ns0:f>
      </ns0:c>
    </ns0:row>
    <ns0:row r="6" ht="22" customHeight="1">
      <ns0:c r="A6" s="21"/>
      <ns0:c r="B6" s="21"/>
      <ns0:c r="C6" s="21"/>
      <ns0:c r="D6" s="6"/>
      <ns0:c r="E6" s="26"/>
      <ns0:c r="F6" s="27"/>
      <ns0:c r="G6" s="17" t="str">
        <ns0:f>IF(C6="","",IF(C6="T01",'Контрольный лист'!$D$13,INDEX('Тарифы'!$D$4:$D$15,MATCH(C6,'Тарифы'!$A$4:$A$15,0))))</ns0:f>
      </ns0:c>
      <ns0:c r="H6" s="17" t="str">
        <ns0:f>IF(OR(B6="",C6="",E6=""),"",IF(NOT(ISNUMBER(G6)),"Нужны параметры",ROUND(E6*G6/IF(C6="C04",1000,1),2)))</ns0:f>
      </ns0:c>
      <ns0:c r="I6" s="5"/>
      <ns0:c r="J6" s="5"/>
      <ns0:c r="K6" s="5"/>
      <ns0:c r="L6" s="16" t="str">
        <ns0:f>IF(COUNTA(A6:F6,I6:K6)=0,"",IF(OR(A6="",B6="",C6="",NOT(ISNUMBER(D6)),NOT(ISNUMBER(E6)),E6&lt;=0,MOD(E6,1)&lt;&gt;0,AND(C6&lt;&gt;"C04",E6&lt;&gt;1),I6="",J6="",H6="Нужны параметры",AND(OR(C6="T01",C6="C01",C6="C02",C6="C03",C6="C05"),OR(NOT(ISNUMBER(F6)),F6&lt;=0))),"Исправить данные",IF(COUNTIFS($B$5:$B$204,B6)&gt;1,"Повтор позиции",IF('Контрольный лист'!$C$5="","Исправить данные",IF(OR(D6&lt;'Контрольный лист'!$C$5,D6&gt;=EDATE('Контрольный лист'!$C$5,1)),"Вне месяца","")))))</ns0:f>
      </ns0:c>
    </ns0:row>
    <ns0:row r="7" ht="22" customHeight="1">
      <ns0:c r="A7" s="21"/>
      <ns0:c r="B7" s="21"/>
      <ns0:c r="C7" s="21"/>
      <ns0:c r="D7" s="6"/>
      <ns0:c r="E7" s="26"/>
      <ns0:c r="F7" s="27"/>
      <ns0:c r="G7" s="17" t="str">
        <ns0:f>IF(C7="","",IF(C7="T01",'Контрольный лист'!$D$13,INDEX('Тарифы'!$D$4:$D$15,MATCH(C7,'Тарифы'!$A$4:$A$15,0))))</ns0:f>
      </ns0:c>
      <ns0:c r="H7" s="17" t="str">
        <ns0:f>IF(OR(B7="",C7="",E7=""),"",IF(NOT(ISNUMBER(G7)),"Нужны параметры",ROUND(E7*G7/IF(C7="C04",1000,1),2)))</ns0:f>
      </ns0:c>
      <ns0:c r="I7" s="5"/>
      <ns0:c r="J7" s="5"/>
      <ns0:c r="K7" s="5"/>
      <ns0:c r="L7" s="16" t="str">
        <ns0:f>IF(COUNTA(A7:F7,I7:K7)=0,"",IF(OR(A7="",B7="",C7="",NOT(ISNUMBER(D7)),NOT(ISNUMBER(E7)),E7&lt;=0,MOD(E7,1)&lt;&gt;0,AND(C7&lt;&gt;"C04",E7&lt;&gt;1),I7="",J7="",H7="Нужны параметры",AND(OR(C7="T01",C7="C01",C7="C02",C7="C03",C7="C05"),OR(NOT(ISNUMBER(F7)),F7&lt;=0))),"Исправить данные",IF(COUNTIFS($B$5:$B$204,B7)&gt;1,"Повтор позиции",IF('Контрольный лист'!$C$5="","Исправить данные",IF(OR(D7&lt;'Контрольный лист'!$C$5,D7&gt;=EDATE('Контрольный лист'!$C$5,1)),"Вне месяца","")))))</ns0:f>
      </ns0:c>
    </ns0:row>
    <ns0:row r="8" ht="22" customHeight="1">
      <ns0:c r="A8" s="21"/>
      <ns0:c r="B8" s="21"/>
      <ns0:c r="C8" s="21"/>
      <ns0:c r="D8" s="6"/>
      <ns0:c r="E8" s="26"/>
      <ns0:c r="F8" s="27"/>
      <ns0:c r="G8" s="17" t="str">
        <ns0:f>IF(C8="","",IF(C8="T01",'Контрольный лист'!$D$13,INDEX('Тарифы'!$D$4:$D$15,MATCH(C8,'Тарифы'!$A$4:$A$15,0))))</ns0:f>
      </ns0:c>
      <ns0:c r="H8" s="17" t="str">
        <ns0:f>IF(OR(B8="",C8="",E8=""),"",IF(NOT(ISNUMBER(G8)),"Нужны параметры",ROUND(E8*G8/IF(C8="C04",1000,1),2)))</ns0:f>
      </ns0:c>
      <ns0:c r="I8" s="5"/>
      <ns0:c r="J8" s="5"/>
      <ns0:c r="K8" s="5"/>
      <ns0:c r="L8" s="16" t="str">
        <ns0:f>IF(COUNTA(A8:F8,I8:K8)=0,"",IF(OR(A8="",B8="",C8="",NOT(ISNUMBER(D8)),NOT(ISNUMBER(E8)),E8&lt;=0,MOD(E8,1)&lt;&gt;0,AND(C8&lt;&gt;"C04",E8&lt;&gt;1),I8="",J8="",H8="Нужны параметры",AND(OR(C8="T01",C8="C01",C8="C02",C8="C03",C8="C05"),OR(NOT(ISNUMBER(F8)),F8&lt;=0))),"Исправить данные",IF(COUNTIFS($B$5:$B$204,B8)&gt;1,"Повтор позиции",IF('Контрольный лист'!$C$5="","Исправить данные",IF(OR(D8&lt;'Контрольный лист'!$C$5,D8&gt;=EDATE('Контрольный лист'!$C$5,1)),"Вне месяца","")))))</ns0:f>
      </ns0:c>
    </ns0:row>
    <ns0:row r="9" ht="22" customHeight="1">
      <ns0:c r="A9" s="21"/>
      <ns0:c r="B9" s="21"/>
      <ns0:c r="C9" s="21"/>
      <ns0:c r="D9" s="6"/>
      <ns0:c r="E9" s="26"/>
      <ns0:c r="F9" s="27"/>
      <ns0:c r="G9" s="17" t="str">
        <ns0:f>IF(C9="","",IF(C9="T01",'Контрольный лист'!$D$13,INDEX('Тарифы'!$D$4:$D$15,MATCH(C9,'Тарифы'!$A$4:$A$15,0))))</ns0:f>
      </ns0:c>
      <ns0:c r="H9" s="17" t="str">
        <ns0:f>IF(OR(B9="",C9="",E9=""),"",IF(NOT(ISNUMBER(G9)),"Нужны параметры",ROUND(E9*G9/IF(C9="C04",1000,1),2)))</ns0:f>
      </ns0:c>
      <ns0:c r="I9" s="5"/>
      <ns0:c r="J9" s="5"/>
      <ns0:c r="K9" s="5"/>
      <ns0:c r="L9" s="16" t="str">
        <ns0:f>IF(COUNTA(A9:F9,I9:K9)=0,"",IF(OR(A9="",B9="",C9="",NOT(ISNUMBER(D9)),NOT(ISNUMBER(E9)),E9&lt;=0,MOD(E9,1)&lt;&gt;0,AND(C9&lt;&gt;"C04",E9&lt;&gt;1),I9="",J9="",H9="Нужны параметры",AND(OR(C9="T01",C9="C01",C9="C02",C9="C03",C9="C05"),OR(NOT(ISNUMBER(F9)),F9&lt;=0))),"Исправить данные",IF(COUNTIFS($B$5:$B$204,B9)&gt;1,"Повтор позиции",IF('Контрольный лист'!$C$5="","Исправить данные",IF(OR(D9&lt;'Контрольный лист'!$C$5,D9&gt;=EDATE('Контрольный лист'!$C$5,1)),"Вне месяца","")))))</ns0:f>
      </ns0:c>
    </ns0:row>
    <ns0:row r="10" ht="22" customHeight="1">
      <ns0:c r="A10" s="21"/>
      <ns0:c r="B10" s="21"/>
      <ns0:c r="C10" s="21"/>
      <ns0:c r="D10" s="6"/>
      <ns0:c r="E10" s="26"/>
      <ns0:c r="F10" s="27"/>
      <ns0:c r="G10" s="17" t="str">
        <ns0:f>IF(C10="","",IF(C10="T01",'Контрольный лист'!$D$13,INDEX('Тарифы'!$D$4:$D$15,MATCH(C10,'Тарифы'!$A$4:$A$15,0))))</ns0:f>
      </ns0:c>
      <ns0:c r="H10" s="17" t="str">
        <ns0:f>IF(OR(B10="",C10="",E10=""),"",IF(NOT(ISNUMBER(G10)),"Нужны параметры",ROUND(E10*G10/IF(C10="C04",1000,1),2)))</ns0:f>
      </ns0:c>
      <ns0:c r="I10" s="5"/>
      <ns0:c r="J10" s="5"/>
      <ns0:c r="K10" s="5"/>
      <ns0:c r="L10" s="16" t="str">
        <ns0:f>IF(COUNTA(A10:F10,I10:K10)=0,"",IF(OR(A10="",B10="",C10="",NOT(ISNUMBER(D10)),NOT(ISNUMBER(E10)),E10&lt;=0,MOD(E10,1)&lt;&gt;0,AND(C10&lt;&gt;"C04",E10&lt;&gt;1),I10="",J10="",H10="Нужны параметры",AND(OR(C10="T01",C10="C01",C10="C02",C10="C03",C10="C05"),OR(NOT(ISNUMBER(F10)),F10&lt;=0))),"Исправить данные",IF(COUNTIFS($B$5:$B$204,B10)&gt;1,"Повтор позиции",IF('Контрольный лист'!$C$5="","Исправить данные",IF(OR(D10&lt;'Контрольный лист'!$C$5,D10&gt;=EDATE('Контрольный лист'!$C$5,1)),"Вне месяца","")))))</ns0:f>
      </ns0:c>
    </ns0:row>
    <ns0:row r="11" ht="22" customHeight="1">
      <ns0:c r="A11" s="21"/>
      <ns0:c r="B11" s="21"/>
      <ns0:c r="C11" s="21"/>
      <ns0:c r="D11" s="6"/>
      <ns0:c r="E11" s="26"/>
      <ns0:c r="F11" s="27"/>
      <ns0:c r="G11" s="17" t="str">
        <ns0:f>IF(C11="","",IF(C11="T01",'Контрольный лист'!$D$13,INDEX('Тарифы'!$D$4:$D$15,MATCH(C11,'Тарифы'!$A$4:$A$15,0))))</ns0:f>
      </ns0:c>
      <ns0:c r="H11" s="17" t="str">
        <ns0:f>IF(OR(B11="",C11="",E11=""),"",IF(NOT(ISNUMBER(G11)),"Нужны параметры",ROUND(E11*G11/IF(C11="C04",1000,1),2)))</ns0:f>
      </ns0:c>
      <ns0:c r="I11" s="5"/>
      <ns0:c r="J11" s="5"/>
      <ns0:c r="K11" s="5"/>
      <ns0:c r="L11" s="16" t="str">
        <ns0:f>IF(COUNTA(A11:F11,I11:K11)=0,"",IF(OR(A11="",B11="",C11="",NOT(ISNUMBER(D11)),NOT(ISNUMBER(E11)),E11&lt;=0,MOD(E11,1)&lt;&gt;0,AND(C11&lt;&gt;"C04",E11&lt;&gt;1),I11="",J11="",H11="Нужны параметры",AND(OR(C11="T01",C11="C01",C11="C02",C11="C03",C11="C05"),OR(NOT(ISNUMBER(F11)),F11&lt;=0))),"Исправить данные",IF(COUNTIFS($B$5:$B$204,B11)&gt;1,"Повтор позиции",IF('Контрольный лист'!$C$5="","Исправить данные",IF(OR(D11&lt;'Контрольный лист'!$C$5,D11&gt;=EDATE('Контрольный лист'!$C$5,1)),"Вне месяца","")))))</ns0:f>
      </ns0:c>
    </ns0:row>
    <ns0:row r="12" ht="22" customHeight="1">
      <ns0:c r="A12" s="21"/>
      <ns0:c r="B12" s="21"/>
      <ns0:c r="C12" s="21"/>
      <ns0:c r="D12" s="6"/>
      <ns0:c r="E12" s="26"/>
      <ns0:c r="F12" s="27"/>
      <ns0:c r="G12" s="17" t="str">
        <ns0:f>IF(C12="","",IF(C12="T01",'Контрольный лист'!$D$13,INDEX('Тарифы'!$D$4:$D$15,MATCH(C12,'Тарифы'!$A$4:$A$15,0))))</ns0:f>
      </ns0:c>
      <ns0:c r="H12" s="17" t="str">
        <ns0:f>IF(OR(B12="",C12="",E12=""),"",IF(NOT(ISNUMBER(G12)),"Нужны параметры",ROUND(E12*G12/IF(C12="C04",1000,1),2)))</ns0:f>
      </ns0:c>
      <ns0:c r="I12" s="5"/>
      <ns0:c r="J12" s="5"/>
      <ns0:c r="K12" s="5"/>
      <ns0:c r="L12" s="16" t="str">
        <ns0:f>IF(COUNTA(A12:F12,I12:K12)=0,"",IF(OR(A12="",B12="",C12="",NOT(ISNUMBER(D12)),NOT(ISNUMBER(E12)),E12&lt;=0,MOD(E12,1)&lt;&gt;0,AND(C12&lt;&gt;"C04",E12&lt;&gt;1),I12="",J12="",H12="Нужны параметры",AND(OR(C12="T01",C12="C01",C12="C02",C12="C03",C12="C05"),OR(NOT(ISNUMBER(F12)),F12&lt;=0))),"Исправить данные",IF(COUNTIFS($B$5:$B$204,B12)&gt;1,"Повтор позиции",IF('Контрольный лист'!$C$5="","Исправить данные",IF(OR(D12&lt;'Контрольный лист'!$C$5,D12&gt;=EDATE('Контрольный лист'!$C$5,1)),"Вне месяца","")))))</ns0:f>
      </ns0:c>
    </ns0:row>
    <ns0:row r="13" ht="22" customHeight="1">
      <ns0:c r="A13" s="21"/>
      <ns0:c r="B13" s="21"/>
      <ns0:c r="C13" s="21"/>
      <ns0:c r="D13" s="6"/>
      <ns0:c r="E13" s="26"/>
      <ns0:c r="F13" s="27"/>
      <ns0:c r="G13" s="17" t="str">
        <ns0:f>IF(C13="","",IF(C13="T01",'Контрольный лист'!$D$13,INDEX('Тарифы'!$D$4:$D$15,MATCH(C13,'Тарифы'!$A$4:$A$15,0))))</ns0:f>
      </ns0:c>
      <ns0:c r="H13" s="17" t="str">
        <ns0:f>IF(OR(B13="",C13="",E13=""),"",IF(NOT(ISNUMBER(G13)),"Нужны параметры",ROUND(E13*G13/IF(C13="C04",1000,1),2)))</ns0:f>
      </ns0:c>
      <ns0:c r="I13" s="5"/>
      <ns0:c r="J13" s="5"/>
      <ns0:c r="K13" s="5"/>
      <ns0:c r="L13" s="16" t="str">
        <ns0:f>IF(COUNTA(A13:F13,I13:K13)=0,"",IF(OR(A13="",B13="",C13="",NOT(ISNUMBER(D13)),NOT(ISNUMBER(E13)),E13&lt;=0,MOD(E13,1)&lt;&gt;0,AND(C13&lt;&gt;"C04",E13&lt;&gt;1),I13="",J13="",H13="Нужны параметры",AND(OR(C13="T01",C13="C01",C13="C02",C13="C03",C13="C05"),OR(NOT(ISNUMBER(F13)),F13&lt;=0))),"Исправить данные",IF(COUNTIFS($B$5:$B$204,B13)&gt;1,"Повтор позиции",IF('Контрольный лист'!$C$5="","Исправить данные",IF(OR(D13&lt;'Контрольный лист'!$C$5,D13&gt;=EDATE('Контрольный лист'!$C$5,1)),"Вне месяца","")))))</ns0:f>
      </ns0:c>
    </ns0:row>
    <ns0:row r="14" ht="22" customHeight="1">
      <ns0:c r="A14" s="21"/>
      <ns0:c r="B14" s="21"/>
      <ns0:c r="C14" s="21"/>
      <ns0:c r="D14" s="6"/>
      <ns0:c r="E14" s="26"/>
      <ns0:c r="F14" s="27"/>
      <ns0:c r="G14" s="17" t="str">
        <ns0:f>IF(C14="","",IF(C14="T01",'Контрольный лист'!$D$13,INDEX('Тарифы'!$D$4:$D$15,MATCH(C14,'Тарифы'!$A$4:$A$15,0))))</ns0:f>
      </ns0:c>
      <ns0:c r="H14" s="17" t="str">
        <ns0:f>IF(OR(B14="",C14="",E14=""),"",IF(NOT(ISNUMBER(G14)),"Нужны параметры",ROUND(E14*G14/IF(C14="C04",1000,1),2)))</ns0:f>
      </ns0:c>
      <ns0:c r="I14" s="5"/>
      <ns0:c r="J14" s="5"/>
      <ns0:c r="K14" s="5"/>
      <ns0:c r="L14" s="16" t="str">
        <ns0:f>IF(COUNTA(A14:F14,I14:K14)=0,"",IF(OR(A14="",B14="",C14="",NOT(ISNUMBER(D14)),NOT(ISNUMBER(E14)),E14&lt;=0,MOD(E14,1)&lt;&gt;0,AND(C14&lt;&gt;"C04",E14&lt;&gt;1),I14="",J14="",H14="Нужны параметры",AND(OR(C14="T01",C14="C01",C14="C02",C14="C03",C14="C05"),OR(NOT(ISNUMBER(F14)),F14&lt;=0))),"Исправить данные",IF(COUNTIFS($B$5:$B$204,B14)&gt;1,"Повтор позиции",IF('Контрольный лист'!$C$5="","Исправить данные",IF(OR(D14&lt;'Контрольный лист'!$C$5,D14&gt;=EDATE('Контрольный лист'!$C$5,1)),"Вне месяца","")))))</ns0:f>
      </ns0:c>
    </ns0:row>
    <ns0:row r="15" ht="22" customHeight="1">
      <ns0:c r="A15" s="21"/>
      <ns0:c r="B15" s="21"/>
      <ns0:c r="C15" s="21"/>
      <ns0:c r="D15" s="6"/>
      <ns0:c r="E15" s="26"/>
      <ns0:c r="F15" s="27"/>
      <ns0:c r="G15" s="17" t="str">
        <ns0:f>IF(C15="","",IF(C15="T01",'Контрольный лист'!$D$13,INDEX('Тарифы'!$D$4:$D$15,MATCH(C15,'Тарифы'!$A$4:$A$15,0))))</ns0:f>
      </ns0:c>
      <ns0:c r="H15" s="17" t="str">
        <ns0:f>IF(OR(B15="",C15="",E15=""),"",IF(NOT(ISNUMBER(G15)),"Нужны параметры",ROUND(E15*G15/IF(C15="C04",1000,1),2)))</ns0:f>
      </ns0:c>
      <ns0:c r="I15" s="5"/>
      <ns0:c r="J15" s="5"/>
      <ns0:c r="K15" s="5"/>
      <ns0:c r="L15" s="16" t="str">
        <ns0:f>IF(COUNTA(A15:F15,I15:K15)=0,"",IF(OR(A15="",B15="",C15="",NOT(ISNUMBER(D15)),NOT(ISNUMBER(E15)),E15&lt;=0,MOD(E15,1)&lt;&gt;0,AND(C15&lt;&gt;"C04",E15&lt;&gt;1),I15="",J15="",H15="Нужны параметры",AND(OR(C15="T01",C15="C01",C15="C02",C15="C03",C15="C05"),OR(NOT(ISNUMBER(F15)),F15&lt;=0))),"Исправить данные",IF(COUNTIFS($B$5:$B$204,B15)&gt;1,"Повтор позиции",IF('Контрольный лист'!$C$5="","Исправить данные",IF(OR(D15&lt;'Контрольный лист'!$C$5,D15&gt;=EDATE('Контрольный лист'!$C$5,1)),"Вне месяца","")))))</ns0:f>
      </ns0:c>
    </ns0:row>
    <ns0:row r="16" ht="22" customHeight="1">
      <ns0:c r="A16" s="21"/>
      <ns0:c r="B16" s="21"/>
      <ns0:c r="C16" s="21"/>
      <ns0:c r="D16" s="6"/>
      <ns0:c r="E16" s="26"/>
      <ns0:c r="F16" s="27"/>
      <ns0:c r="G16" s="17" t="str">
        <ns0:f>IF(C16="","",IF(C16="T01",'Контрольный лист'!$D$13,INDEX('Тарифы'!$D$4:$D$15,MATCH(C16,'Тарифы'!$A$4:$A$15,0))))</ns0:f>
      </ns0:c>
      <ns0:c r="H16" s="17" t="str">
        <ns0:f>IF(OR(B16="",C16="",E16=""),"",IF(NOT(ISNUMBER(G16)),"Нужны параметры",ROUND(E16*G16/IF(C16="C04",1000,1),2)))</ns0:f>
      </ns0:c>
      <ns0:c r="I16" s="5"/>
      <ns0:c r="J16" s="5"/>
      <ns0:c r="K16" s="5"/>
      <ns0:c r="L16" s="16" t="str">
        <ns0:f>IF(COUNTA(A16:F16,I16:K16)=0,"",IF(OR(A16="",B16="",C16="",NOT(ISNUMBER(D16)),NOT(ISNUMBER(E16)),E16&lt;=0,MOD(E16,1)&lt;&gt;0,AND(C16&lt;&gt;"C04",E16&lt;&gt;1),I16="",J16="",H16="Нужны параметры",AND(OR(C16="T01",C16="C01",C16="C02",C16="C03",C16="C05"),OR(NOT(ISNUMBER(F16)),F16&lt;=0))),"Исправить данные",IF(COUNTIFS($B$5:$B$204,B16)&gt;1,"Повтор позиции",IF('Контрольный лист'!$C$5="","Исправить данные",IF(OR(D16&lt;'Контрольный лист'!$C$5,D16&gt;=EDATE('Контрольный лист'!$C$5,1)),"Вне месяца","")))))</ns0:f>
      </ns0:c>
    </ns0:row>
    <ns0:row r="17" ht="22" customHeight="1">
      <ns0:c r="A17" s="21"/>
      <ns0:c r="B17" s="21"/>
      <ns0:c r="C17" s="21"/>
      <ns0:c r="D17" s="6"/>
      <ns0:c r="E17" s="26"/>
      <ns0:c r="F17" s="27"/>
      <ns0:c r="G17" s="17" t="str">
        <ns0:f>IF(C17="","",IF(C17="T01",'Контрольный лист'!$D$13,INDEX('Тарифы'!$D$4:$D$15,MATCH(C17,'Тарифы'!$A$4:$A$15,0))))</ns0:f>
      </ns0:c>
      <ns0:c r="H17" s="17" t="str">
        <ns0:f>IF(OR(B17="",C17="",E17=""),"",IF(NOT(ISNUMBER(G17)),"Нужны параметры",ROUND(E17*G17/IF(C17="C04",1000,1),2)))</ns0:f>
      </ns0:c>
      <ns0:c r="I17" s="5"/>
      <ns0:c r="J17" s="5"/>
      <ns0:c r="K17" s="5"/>
      <ns0:c r="L17" s="16" t="str">
        <ns0:f>IF(COUNTA(A17:F17,I17:K17)=0,"",IF(OR(A17="",B17="",C17="",NOT(ISNUMBER(D17)),NOT(ISNUMBER(E17)),E17&lt;=0,MOD(E17,1)&lt;&gt;0,AND(C17&lt;&gt;"C04",E17&lt;&gt;1),I17="",J17="",H17="Нужны параметры",AND(OR(C17="T01",C17="C01",C17="C02",C17="C03",C17="C05"),OR(NOT(ISNUMBER(F17)),F17&lt;=0))),"Исправить данные",IF(COUNTIFS($B$5:$B$204,B17)&gt;1,"Повтор позиции",IF('Контрольный лист'!$C$5="","Исправить данные",IF(OR(D17&lt;'Контрольный лист'!$C$5,D17&gt;=EDATE('Контрольный лист'!$C$5,1)),"Вне месяца","")))))</ns0:f>
      </ns0:c>
    </ns0:row>
    <ns0:row r="18" ht="22" customHeight="1">
      <ns0:c r="A18" s="21"/>
      <ns0:c r="B18" s="21"/>
      <ns0:c r="C18" s="21"/>
      <ns0:c r="D18" s="6"/>
      <ns0:c r="E18" s="26"/>
      <ns0:c r="F18" s="27"/>
      <ns0:c r="G18" s="17" t="str">
        <ns0:f>IF(C18="","",IF(C18="T01",'Контрольный лист'!$D$13,INDEX('Тарифы'!$D$4:$D$15,MATCH(C18,'Тарифы'!$A$4:$A$15,0))))</ns0:f>
      </ns0:c>
      <ns0:c r="H18" s="17" t="str">
        <ns0:f>IF(OR(B18="",C18="",E18=""),"",IF(NOT(ISNUMBER(G18)),"Нужны параметры",ROUND(E18*G18/IF(C18="C04",1000,1),2)))</ns0:f>
      </ns0:c>
      <ns0:c r="I18" s="5"/>
      <ns0:c r="J18" s="5"/>
      <ns0:c r="K18" s="5"/>
      <ns0:c r="L18" s="16" t="str">
        <ns0:f>IF(COUNTA(A18:F18,I18:K18)=0,"",IF(OR(A18="",B18="",C18="",NOT(ISNUMBER(D18)),NOT(ISNUMBER(E18)),E18&lt;=0,MOD(E18,1)&lt;&gt;0,AND(C18&lt;&gt;"C04",E18&lt;&gt;1),I18="",J18="",H18="Нужны параметры",AND(OR(C18="T01",C18="C01",C18="C02",C18="C03",C18="C05"),OR(NOT(ISNUMBER(F18)),F18&lt;=0))),"Исправить данные",IF(COUNTIFS($B$5:$B$204,B18)&gt;1,"Повтор позиции",IF('Контрольный лист'!$C$5="","Исправить данные",IF(OR(D18&lt;'Контрольный лист'!$C$5,D18&gt;=EDATE('Контрольный лист'!$C$5,1)),"Вне месяца","")))))</ns0:f>
      </ns0:c>
    </ns0:row>
    <ns0:row r="19" ht="22" customHeight="1">
      <ns0:c r="A19" s="21"/>
      <ns0:c r="B19" s="21"/>
      <ns0:c r="C19" s="21"/>
      <ns0:c r="D19" s="6"/>
      <ns0:c r="E19" s="26"/>
      <ns0:c r="F19" s="27"/>
      <ns0:c r="G19" s="17" t="str">
        <ns0:f>IF(C19="","",IF(C19="T01",'Контрольный лист'!$D$13,INDEX('Тарифы'!$D$4:$D$15,MATCH(C19,'Тарифы'!$A$4:$A$15,0))))</ns0:f>
      </ns0:c>
      <ns0:c r="H19" s="17" t="str">
        <ns0:f>IF(OR(B19="",C19="",E19=""),"",IF(NOT(ISNUMBER(G19)),"Нужны параметры",ROUND(E19*G19/IF(C19="C04",1000,1),2)))</ns0:f>
      </ns0:c>
      <ns0:c r="I19" s="5"/>
      <ns0:c r="J19" s="5"/>
      <ns0:c r="K19" s="5"/>
      <ns0:c r="L19" s="16" t="str">
        <ns0:f>IF(COUNTA(A19:F19,I19:K19)=0,"",IF(OR(A19="",B19="",C19="",NOT(ISNUMBER(D19)),NOT(ISNUMBER(E19)),E19&lt;=0,MOD(E19,1)&lt;&gt;0,AND(C19&lt;&gt;"C04",E19&lt;&gt;1),I19="",J19="",H19="Нужны параметры",AND(OR(C19="T01",C19="C01",C19="C02",C19="C03",C19="C05"),OR(NOT(ISNUMBER(F19)),F19&lt;=0))),"Исправить данные",IF(COUNTIFS($B$5:$B$204,B19)&gt;1,"Повтор позиции",IF('Контрольный лист'!$C$5="","Исправить данные",IF(OR(D19&lt;'Контрольный лист'!$C$5,D19&gt;=EDATE('Контрольный лист'!$C$5,1)),"Вне месяца","")))))</ns0:f>
      </ns0:c>
    </ns0:row>
    <ns0:row r="20" ht="22" customHeight="1">
      <ns0:c r="A20" s="21"/>
      <ns0:c r="B20" s="21"/>
      <ns0:c r="C20" s="21"/>
      <ns0:c r="D20" s="6"/>
      <ns0:c r="E20" s="26"/>
      <ns0:c r="F20" s="27"/>
      <ns0:c r="G20" s="17" t="str">
        <ns0:f>IF(C20="","",IF(C20="T01",'Контрольный лист'!$D$13,INDEX('Тарифы'!$D$4:$D$15,MATCH(C20,'Тарифы'!$A$4:$A$15,0))))</ns0:f>
      </ns0:c>
      <ns0:c r="H20" s="17" t="str">
        <ns0:f>IF(OR(B20="",C20="",E20=""),"",IF(NOT(ISNUMBER(G20)),"Нужны параметры",ROUND(E20*G20/IF(C20="C04",1000,1),2)))</ns0:f>
      </ns0:c>
      <ns0:c r="I20" s="5"/>
      <ns0:c r="J20" s="5"/>
      <ns0:c r="K20" s="5"/>
      <ns0:c r="L20" s="16" t="str">
        <ns0:f>IF(COUNTA(A20:F20,I20:K20)=0,"",IF(OR(A20="",B20="",C20="",NOT(ISNUMBER(D20)),NOT(ISNUMBER(E20)),E20&lt;=0,MOD(E20,1)&lt;&gt;0,AND(C20&lt;&gt;"C04",E20&lt;&gt;1),I20="",J20="",H20="Нужны параметры",AND(OR(C20="T01",C20="C01",C20="C02",C20="C03",C20="C05"),OR(NOT(ISNUMBER(F20)),F20&lt;=0))),"Исправить данные",IF(COUNTIFS($B$5:$B$204,B20)&gt;1,"Повтор позиции",IF('Контрольный лист'!$C$5="","Исправить данные",IF(OR(D20&lt;'Контрольный лист'!$C$5,D20&gt;=EDATE('Контрольный лист'!$C$5,1)),"Вне месяца","")))))</ns0:f>
      </ns0:c>
    </ns0:row>
    <ns0:row r="21" ht="22" customHeight="1">
      <ns0:c r="A21" s="21"/>
      <ns0:c r="B21" s="21"/>
      <ns0:c r="C21" s="21"/>
      <ns0:c r="D21" s="6"/>
      <ns0:c r="E21" s="26"/>
      <ns0:c r="F21" s="27"/>
      <ns0:c r="G21" s="17" t="str">
        <ns0:f>IF(C21="","",IF(C21="T01",'Контрольный лист'!$D$13,INDEX('Тарифы'!$D$4:$D$15,MATCH(C21,'Тарифы'!$A$4:$A$15,0))))</ns0:f>
      </ns0:c>
      <ns0:c r="H21" s="17" t="str">
        <ns0:f>IF(OR(B21="",C21="",E21=""),"",IF(NOT(ISNUMBER(G21)),"Нужны параметры",ROUND(E21*G21/IF(C21="C04",1000,1),2)))</ns0:f>
      </ns0:c>
      <ns0:c r="I21" s="5"/>
      <ns0:c r="J21" s="5"/>
      <ns0:c r="K21" s="5"/>
      <ns0:c r="L21" s="16" t="str">
        <ns0:f>IF(COUNTA(A21:F21,I21:K21)=0,"",IF(OR(A21="",B21="",C21="",NOT(ISNUMBER(D21)),NOT(ISNUMBER(E21)),E21&lt;=0,MOD(E21,1)&lt;&gt;0,AND(C21&lt;&gt;"C04",E21&lt;&gt;1),I21="",J21="",H21="Нужны параметры",AND(OR(C21="T01",C21="C01",C21="C02",C21="C03",C21="C05"),OR(NOT(ISNUMBER(F21)),F21&lt;=0))),"Исправить данные",IF(COUNTIFS($B$5:$B$204,B21)&gt;1,"Повтор позиции",IF('Контрольный лист'!$C$5="","Исправить данные",IF(OR(D21&lt;'Контрольный лист'!$C$5,D21&gt;=EDATE('Контрольный лист'!$C$5,1)),"Вне месяца","")))))</ns0:f>
      </ns0:c>
    </ns0:row>
    <ns0:row r="22" ht="22" customHeight="1">
      <ns0:c r="A22" s="21"/>
      <ns0:c r="B22" s="21"/>
      <ns0:c r="C22" s="21"/>
      <ns0:c r="D22" s="6"/>
      <ns0:c r="E22" s="26"/>
      <ns0:c r="F22" s="27"/>
      <ns0:c r="G22" s="17" t="str">
        <ns0:f>IF(C22="","",IF(C22="T01",'Контрольный лист'!$D$13,INDEX('Тарифы'!$D$4:$D$15,MATCH(C22,'Тарифы'!$A$4:$A$15,0))))</ns0:f>
      </ns0:c>
      <ns0:c r="H22" s="17" t="str">
        <ns0:f>IF(OR(B22="",C22="",E22=""),"",IF(NOT(ISNUMBER(G22)),"Нужны параметры",ROUND(E22*G22/IF(C22="C04",1000,1),2)))</ns0:f>
      </ns0:c>
      <ns0:c r="I22" s="5"/>
      <ns0:c r="J22" s="5"/>
      <ns0:c r="K22" s="5"/>
      <ns0:c r="L22" s="16" t="str">
        <ns0:f>IF(COUNTA(A22:F22,I22:K22)=0,"",IF(OR(A22="",B22="",C22="",NOT(ISNUMBER(D22)),NOT(ISNUMBER(E22)),E22&lt;=0,MOD(E22,1)&lt;&gt;0,AND(C22&lt;&gt;"C04",E22&lt;&gt;1),I22="",J22="",H22="Нужны параметры",AND(OR(C22="T01",C22="C01",C22="C02",C22="C03",C22="C05"),OR(NOT(ISNUMBER(F22)),F22&lt;=0))),"Исправить данные",IF(COUNTIFS($B$5:$B$204,B22)&gt;1,"Повтор позиции",IF('Контрольный лист'!$C$5="","Исправить данные",IF(OR(D22&lt;'Контрольный лист'!$C$5,D22&gt;=EDATE('Контрольный лист'!$C$5,1)),"Вне месяца","")))))</ns0:f>
      </ns0:c>
    </ns0:row>
    <ns0:row r="23" ht="22" customHeight="1">
      <ns0:c r="A23" s="21"/>
      <ns0:c r="B23" s="21"/>
      <ns0:c r="C23" s="21"/>
      <ns0:c r="D23" s="6"/>
      <ns0:c r="E23" s="26"/>
      <ns0:c r="F23" s="27"/>
      <ns0:c r="G23" s="17" t="str">
        <ns0:f>IF(C23="","",IF(C23="T01",'Контрольный лист'!$D$13,INDEX('Тарифы'!$D$4:$D$15,MATCH(C23,'Тарифы'!$A$4:$A$15,0))))</ns0:f>
      </ns0:c>
      <ns0:c r="H23" s="17" t="str">
        <ns0:f>IF(OR(B23="",C23="",E23=""),"",IF(NOT(ISNUMBER(G23)),"Нужны параметры",ROUND(E23*G23/IF(C23="C04",1000,1),2)))</ns0:f>
      </ns0:c>
      <ns0:c r="I23" s="5"/>
      <ns0:c r="J23" s="5"/>
      <ns0:c r="K23" s="5"/>
      <ns0:c r="L23" s="16" t="str">
        <ns0:f>IF(COUNTA(A23:F23,I23:K23)=0,"",IF(OR(A23="",B23="",C23="",NOT(ISNUMBER(D23)),NOT(ISNUMBER(E23)),E23&lt;=0,MOD(E23,1)&lt;&gt;0,AND(C23&lt;&gt;"C04",E23&lt;&gt;1),I23="",J23="",H23="Нужны параметры",AND(OR(C23="T01",C23="C01",C23="C02",C23="C03",C23="C05"),OR(NOT(ISNUMBER(F23)),F23&lt;=0))),"Исправить данные",IF(COUNTIFS($B$5:$B$204,B23)&gt;1,"Повтор позиции",IF('Контрольный лист'!$C$5="","Исправить данные",IF(OR(D23&lt;'Контрольный лист'!$C$5,D23&gt;=EDATE('Контрольный лист'!$C$5,1)),"Вне месяца","")))))</ns0:f>
      </ns0:c>
    </ns0:row>
    <ns0:row r="24" ht="22" customHeight="1">
      <ns0:c r="A24" s="21"/>
      <ns0:c r="B24" s="21"/>
      <ns0:c r="C24" s="21"/>
      <ns0:c r="D24" s="6"/>
      <ns0:c r="E24" s="26"/>
      <ns0:c r="F24" s="27"/>
      <ns0:c r="G24" s="17" t="str">
        <ns0:f>IF(C24="","",IF(C24="T01",'Контрольный лист'!$D$13,INDEX('Тарифы'!$D$4:$D$15,MATCH(C24,'Тарифы'!$A$4:$A$15,0))))</ns0:f>
      </ns0:c>
      <ns0:c r="H24" s="17" t="str">
        <ns0:f>IF(OR(B24="",C24="",E24=""),"",IF(NOT(ISNUMBER(G24)),"Нужны параметры",ROUND(E24*G24/IF(C24="C04",1000,1),2)))</ns0:f>
      </ns0:c>
      <ns0:c r="I24" s="5"/>
      <ns0:c r="J24" s="5"/>
      <ns0:c r="K24" s="5"/>
      <ns0:c r="L24" s="16" t="str">
        <ns0:f>IF(COUNTA(A24:F24,I24:K24)=0,"",IF(OR(A24="",B24="",C24="",NOT(ISNUMBER(D24)),NOT(ISNUMBER(E24)),E24&lt;=0,MOD(E24,1)&lt;&gt;0,AND(C24&lt;&gt;"C04",E24&lt;&gt;1),I24="",J24="",H24="Нужны параметры",AND(OR(C24="T01",C24="C01",C24="C02",C24="C03",C24="C05"),OR(NOT(ISNUMBER(F24)),F24&lt;=0))),"Исправить данные",IF(COUNTIFS($B$5:$B$204,B24)&gt;1,"Повтор позиции",IF('Контрольный лист'!$C$5="","Исправить данные",IF(OR(D24&lt;'Контрольный лист'!$C$5,D24&gt;=EDATE('Контрольный лист'!$C$5,1)),"Вне месяца","")))))</ns0:f>
      </ns0:c>
    </ns0:row>
    <ns0:row r="25" ht="22" customHeight="1">
      <ns0:c r="A25" s="21"/>
      <ns0:c r="B25" s="21"/>
      <ns0:c r="C25" s="21"/>
      <ns0:c r="D25" s="6"/>
      <ns0:c r="E25" s="26"/>
      <ns0:c r="F25" s="27"/>
      <ns0:c r="G25" s="17" t="str">
        <ns0:f>IF(C25="","",IF(C25="T01",'Контрольный лист'!$D$13,INDEX('Тарифы'!$D$4:$D$15,MATCH(C25,'Тарифы'!$A$4:$A$15,0))))</ns0:f>
      </ns0:c>
      <ns0:c r="H25" s="17" t="str">
        <ns0:f>IF(OR(B25="",C25="",E25=""),"",IF(NOT(ISNUMBER(G25)),"Нужны параметры",ROUND(E25*G25/IF(C25="C04",1000,1),2)))</ns0:f>
      </ns0:c>
      <ns0:c r="I25" s="5"/>
      <ns0:c r="J25" s="5"/>
      <ns0:c r="K25" s="5"/>
      <ns0:c r="L25" s="16" t="str">
        <ns0:f>IF(COUNTA(A25:F25,I25:K25)=0,"",IF(OR(A25="",B25="",C25="",NOT(ISNUMBER(D25)),NOT(ISNUMBER(E25)),E25&lt;=0,MOD(E25,1)&lt;&gt;0,AND(C25&lt;&gt;"C04",E25&lt;&gt;1),I25="",J25="",H25="Нужны параметры",AND(OR(C25="T01",C25="C01",C25="C02",C25="C03",C25="C05"),OR(NOT(ISNUMBER(F25)),F25&lt;=0))),"Исправить данные",IF(COUNTIFS($B$5:$B$204,B25)&gt;1,"Повтор позиции",IF('Контрольный лист'!$C$5="","Исправить данные",IF(OR(D25&lt;'Контрольный лист'!$C$5,D25&gt;=EDATE('Контрольный лист'!$C$5,1)),"Вне месяца","")))))</ns0:f>
      </ns0:c>
    </ns0:row>
    <ns0:row r="26" ht="22" customHeight="1">
      <ns0:c r="A26" s="21"/>
      <ns0:c r="B26" s="21"/>
      <ns0:c r="C26" s="21"/>
      <ns0:c r="D26" s="6"/>
      <ns0:c r="E26" s="26"/>
      <ns0:c r="F26" s="27"/>
      <ns0:c r="G26" s="17" t="str">
        <ns0:f>IF(C26="","",IF(C26="T01",'Контрольный лист'!$D$13,INDEX('Тарифы'!$D$4:$D$15,MATCH(C26,'Тарифы'!$A$4:$A$15,0))))</ns0:f>
      </ns0:c>
      <ns0:c r="H26" s="17" t="str">
        <ns0:f>IF(OR(B26="",C26="",E26=""),"",IF(NOT(ISNUMBER(G26)),"Нужны параметры",ROUND(E26*G26/IF(C26="C04",1000,1),2)))</ns0:f>
      </ns0:c>
      <ns0:c r="I26" s="5"/>
      <ns0:c r="J26" s="5"/>
      <ns0:c r="K26" s="5"/>
      <ns0:c r="L26" s="16" t="str">
        <ns0:f>IF(COUNTA(A26:F26,I26:K26)=0,"",IF(OR(A26="",B26="",C26="",NOT(ISNUMBER(D26)),NOT(ISNUMBER(E26)),E26&lt;=0,MOD(E26,1)&lt;&gt;0,AND(C26&lt;&gt;"C04",E26&lt;&gt;1),I26="",J26="",H26="Нужны параметры",AND(OR(C26="T01",C26="C01",C26="C02",C26="C03",C26="C05"),OR(NOT(ISNUMBER(F26)),F26&lt;=0))),"Исправить данные",IF(COUNTIFS($B$5:$B$204,B26)&gt;1,"Повтор позиции",IF('Контрольный лист'!$C$5="","Исправить данные",IF(OR(D26&lt;'Контрольный лист'!$C$5,D26&gt;=EDATE('Контрольный лист'!$C$5,1)),"Вне месяца","")))))</ns0:f>
      </ns0:c>
    </ns0:row>
    <ns0:row r="27" ht="22" customHeight="1">
      <ns0:c r="A27" s="21"/>
      <ns0:c r="B27" s="21"/>
      <ns0:c r="C27" s="21"/>
      <ns0:c r="D27" s="6"/>
      <ns0:c r="E27" s="26"/>
      <ns0:c r="F27" s="27"/>
      <ns0:c r="G27" s="17" t="str">
        <ns0:f>IF(C27="","",IF(C27="T01",'Контрольный лист'!$D$13,INDEX('Тарифы'!$D$4:$D$15,MATCH(C27,'Тарифы'!$A$4:$A$15,0))))</ns0:f>
      </ns0:c>
      <ns0:c r="H27" s="17" t="str">
        <ns0:f>IF(OR(B27="",C27="",E27=""),"",IF(NOT(ISNUMBER(G27)),"Нужны параметры",ROUND(E27*G27/IF(C27="C04",1000,1),2)))</ns0:f>
      </ns0:c>
      <ns0:c r="I27" s="5"/>
      <ns0:c r="J27" s="5"/>
      <ns0:c r="K27" s="5"/>
      <ns0:c r="L27" s="16" t="str">
        <ns0:f>IF(COUNTA(A27:F27,I27:K27)=0,"",IF(OR(A27="",B27="",C27="",NOT(ISNUMBER(D27)),NOT(ISNUMBER(E27)),E27&lt;=0,MOD(E27,1)&lt;&gt;0,AND(C27&lt;&gt;"C04",E27&lt;&gt;1),I27="",J27="",H27="Нужны параметры",AND(OR(C27="T01",C27="C01",C27="C02",C27="C03",C27="C05"),OR(NOT(ISNUMBER(F27)),F27&lt;=0))),"Исправить данные",IF(COUNTIFS($B$5:$B$204,B27)&gt;1,"Повтор позиции",IF('Контрольный лист'!$C$5="","Исправить данные",IF(OR(D27&lt;'Контрольный лист'!$C$5,D27&gt;=EDATE('Контрольный лист'!$C$5,1)),"Вне месяца","")))))</ns0:f>
      </ns0:c>
    </ns0:row>
    <ns0:row r="28" ht="22" customHeight="1">
      <ns0:c r="A28" s="21"/>
      <ns0:c r="B28" s="21"/>
      <ns0:c r="C28" s="21"/>
      <ns0:c r="D28" s="6"/>
      <ns0:c r="E28" s="26"/>
      <ns0:c r="F28" s="27"/>
      <ns0:c r="G28" s="17" t="str">
        <ns0:f>IF(C28="","",IF(C28="T01",'Контрольный лист'!$D$13,INDEX('Тарифы'!$D$4:$D$15,MATCH(C28,'Тарифы'!$A$4:$A$15,0))))</ns0:f>
      </ns0:c>
      <ns0:c r="H28" s="17" t="str">
        <ns0:f>IF(OR(B28="",C28="",E28=""),"",IF(NOT(ISNUMBER(G28)),"Нужны параметры",ROUND(E28*G28/IF(C28="C04",1000,1),2)))</ns0:f>
      </ns0:c>
      <ns0:c r="I28" s="5"/>
      <ns0:c r="J28" s="5"/>
      <ns0:c r="K28" s="5"/>
      <ns0:c r="L28" s="16" t="str">
        <ns0:f>IF(COUNTA(A28:F28,I28:K28)=0,"",IF(OR(A28="",B28="",C28="",NOT(ISNUMBER(D28)),NOT(ISNUMBER(E28)),E28&lt;=0,MOD(E28,1)&lt;&gt;0,AND(C28&lt;&gt;"C04",E28&lt;&gt;1),I28="",J28="",H28="Нужны параметры",AND(OR(C28="T01",C28="C01",C28="C02",C28="C03",C28="C05"),OR(NOT(ISNUMBER(F28)),F28&lt;=0))),"Исправить данные",IF(COUNTIFS($B$5:$B$204,B28)&gt;1,"Повтор позиции",IF('Контрольный лист'!$C$5="","Исправить данные",IF(OR(D28&lt;'Контрольный лист'!$C$5,D28&gt;=EDATE('Контрольный лист'!$C$5,1)),"Вне месяца","")))))</ns0:f>
      </ns0:c>
    </ns0:row>
    <ns0:row r="29" ht="22" customHeight="1">
      <ns0:c r="A29" s="21"/>
      <ns0:c r="B29" s="21"/>
      <ns0:c r="C29" s="21"/>
      <ns0:c r="D29" s="6"/>
      <ns0:c r="E29" s="26"/>
      <ns0:c r="F29" s="27"/>
      <ns0:c r="G29" s="17" t="str">
        <ns0:f>IF(C29="","",IF(C29="T01",'Контрольный лист'!$D$13,INDEX('Тарифы'!$D$4:$D$15,MATCH(C29,'Тарифы'!$A$4:$A$15,0))))</ns0:f>
      </ns0:c>
      <ns0:c r="H29" s="17" t="str">
        <ns0:f>IF(OR(B29="",C29="",E29=""),"",IF(NOT(ISNUMBER(G29)),"Нужны параметры",ROUND(E29*G29/IF(C29="C04",1000,1),2)))</ns0:f>
      </ns0:c>
      <ns0:c r="I29" s="5"/>
      <ns0:c r="J29" s="5"/>
      <ns0:c r="K29" s="5"/>
      <ns0:c r="L29" s="16" t="str">
        <ns0:f>IF(COUNTA(A29:F29,I29:K29)=0,"",IF(OR(A29="",B29="",C29="",NOT(ISNUMBER(D29)),NOT(ISNUMBER(E29)),E29&lt;=0,MOD(E29,1)&lt;&gt;0,AND(C29&lt;&gt;"C04",E29&lt;&gt;1),I29="",J29="",H29="Нужны параметры",AND(OR(C29="T01",C29="C01",C29="C02",C29="C03",C29="C05"),OR(NOT(ISNUMBER(F29)),F29&lt;=0))),"Исправить данные",IF(COUNTIFS($B$5:$B$204,B29)&gt;1,"Повтор позиции",IF('Контрольный лист'!$C$5="","Исправить данные",IF(OR(D29&lt;'Контрольный лист'!$C$5,D29&gt;=EDATE('Контрольный лист'!$C$5,1)),"Вне месяца","")))))</ns0:f>
      </ns0:c>
    </ns0:row>
    <ns0:row r="30" ht="22" customHeight="1">
      <ns0:c r="A30" s="21"/>
      <ns0:c r="B30" s="21"/>
      <ns0:c r="C30" s="21"/>
      <ns0:c r="D30" s="6"/>
      <ns0:c r="E30" s="26"/>
      <ns0:c r="F30" s="27"/>
      <ns0:c r="G30" s="17" t="str">
        <ns0:f>IF(C30="","",IF(C30="T01",'Контрольный лист'!$D$13,INDEX('Тарифы'!$D$4:$D$15,MATCH(C30,'Тарифы'!$A$4:$A$15,0))))</ns0:f>
      </ns0:c>
      <ns0:c r="H30" s="17" t="str">
        <ns0:f>IF(OR(B30="",C30="",E30=""),"",IF(NOT(ISNUMBER(G30)),"Нужны параметры",ROUND(E30*G30/IF(C30="C04",1000,1),2)))</ns0:f>
      </ns0:c>
      <ns0:c r="I30" s="5"/>
      <ns0:c r="J30" s="5"/>
      <ns0:c r="K30" s="5"/>
      <ns0:c r="L30" s="16" t="str">
        <ns0:f>IF(COUNTA(A30:F30,I30:K30)=0,"",IF(OR(A30="",B30="",C30="",NOT(ISNUMBER(D30)),NOT(ISNUMBER(E30)),E30&lt;=0,MOD(E30,1)&lt;&gt;0,AND(C30&lt;&gt;"C04",E30&lt;&gt;1),I30="",J30="",H30="Нужны параметры",AND(OR(C30="T01",C30="C01",C30="C02",C30="C03",C30="C05"),OR(NOT(ISNUMBER(F30)),F30&lt;=0))),"Исправить данные",IF(COUNTIFS($B$5:$B$204,B30)&gt;1,"Повтор позиции",IF('Контрольный лист'!$C$5="","Исправить данные",IF(OR(D30&lt;'Контрольный лист'!$C$5,D30&gt;=EDATE('Контрольный лист'!$C$5,1)),"Вне месяца","")))))</ns0:f>
      </ns0:c>
    </ns0:row>
    <ns0:row r="31" ht="22" customHeight="1">
      <ns0:c r="A31" s="21"/>
      <ns0:c r="B31" s="21"/>
      <ns0:c r="C31" s="21"/>
      <ns0:c r="D31" s="6"/>
      <ns0:c r="E31" s="26"/>
      <ns0:c r="F31" s="27"/>
      <ns0:c r="G31" s="17" t="str">
        <ns0:f>IF(C31="","",IF(C31="T01",'Контрольный лист'!$D$13,INDEX('Тарифы'!$D$4:$D$15,MATCH(C31,'Тарифы'!$A$4:$A$15,0))))</ns0:f>
      </ns0:c>
      <ns0:c r="H31" s="17" t="str">
        <ns0:f>IF(OR(B31="",C31="",E31=""),"",IF(NOT(ISNUMBER(G31)),"Нужны параметры",ROUND(E31*G31/IF(C31="C04",1000,1),2)))</ns0:f>
      </ns0:c>
      <ns0:c r="I31" s="5"/>
      <ns0:c r="J31" s="5"/>
      <ns0:c r="K31" s="5"/>
      <ns0:c r="L31" s="16" t="str">
        <ns0:f>IF(COUNTA(A31:F31,I31:K31)=0,"",IF(OR(A31="",B31="",C31="",NOT(ISNUMBER(D31)),NOT(ISNUMBER(E31)),E31&lt;=0,MOD(E31,1)&lt;&gt;0,AND(C31&lt;&gt;"C04",E31&lt;&gt;1),I31="",J31="",H31="Нужны параметры",AND(OR(C31="T01",C31="C01",C31="C02",C31="C03",C31="C05"),OR(NOT(ISNUMBER(F31)),F31&lt;=0))),"Исправить данные",IF(COUNTIFS($B$5:$B$204,B31)&gt;1,"Повтор позиции",IF('Контрольный лист'!$C$5="","Исправить данные",IF(OR(D31&lt;'Контрольный лист'!$C$5,D31&gt;=EDATE('Контрольный лист'!$C$5,1)),"Вне месяца","")))))</ns0:f>
      </ns0:c>
    </ns0:row>
    <ns0:row r="32" ht="22" customHeight="1">
      <ns0:c r="A32" s="21"/>
      <ns0:c r="B32" s="21"/>
      <ns0:c r="C32" s="21"/>
      <ns0:c r="D32" s="6"/>
      <ns0:c r="E32" s="26"/>
      <ns0:c r="F32" s="27"/>
      <ns0:c r="G32" s="17" t="str">
        <ns0:f>IF(C32="","",IF(C32="T01",'Контрольный лист'!$D$13,INDEX('Тарифы'!$D$4:$D$15,MATCH(C32,'Тарифы'!$A$4:$A$15,0))))</ns0:f>
      </ns0:c>
      <ns0:c r="H32" s="17" t="str">
        <ns0:f>IF(OR(B32="",C32="",E32=""),"",IF(NOT(ISNUMBER(G32)),"Нужны параметры",ROUND(E32*G32/IF(C32="C04",1000,1),2)))</ns0:f>
      </ns0:c>
      <ns0:c r="I32" s="5"/>
      <ns0:c r="J32" s="5"/>
      <ns0:c r="K32" s="5"/>
      <ns0:c r="L32" s="16" t="str">
        <ns0:f>IF(COUNTA(A32:F32,I32:K32)=0,"",IF(OR(A32="",B32="",C32="",NOT(ISNUMBER(D32)),NOT(ISNUMBER(E32)),E32&lt;=0,MOD(E32,1)&lt;&gt;0,AND(C32&lt;&gt;"C04",E32&lt;&gt;1),I32="",J32="",H32="Нужны параметры",AND(OR(C32="T01",C32="C01",C32="C02",C32="C03",C32="C05"),OR(NOT(ISNUMBER(F32)),F32&lt;=0))),"Исправить данные",IF(COUNTIFS($B$5:$B$204,B32)&gt;1,"Повтор позиции",IF('Контрольный лист'!$C$5="","Исправить данные",IF(OR(D32&lt;'Контрольный лист'!$C$5,D32&gt;=EDATE('Контрольный лист'!$C$5,1)),"Вне месяца","")))))</ns0:f>
      </ns0:c>
    </ns0:row>
    <ns0:row r="33" ht="22" customHeight="1">
      <ns0:c r="A33" s="21"/>
      <ns0:c r="B33" s="21"/>
      <ns0:c r="C33" s="21"/>
      <ns0:c r="D33" s="6"/>
      <ns0:c r="E33" s="26"/>
      <ns0:c r="F33" s="27"/>
      <ns0:c r="G33" s="17" t="str">
        <ns0:f>IF(C33="","",IF(C33="T01",'Контрольный лист'!$D$13,INDEX('Тарифы'!$D$4:$D$15,MATCH(C33,'Тарифы'!$A$4:$A$15,0))))</ns0:f>
      </ns0:c>
      <ns0:c r="H33" s="17" t="str">
        <ns0:f>IF(OR(B33="",C33="",E33=""),"",IF(NOT(ISNUMBER(G33)),"Нужны параметры",ROUND(E33*G33/IF(C33="C04",1000,1),2)))</ns0:f>
      </ns0:c>
      <ns0:c r="I33" s="5"/>
      <ns0:c r="J33" s="5"/>
      <ns0:c r="K33" s="5"/>
      <ns0:c r="L33" s="16" t="str">
        <ns0:f>IF(COUNTA(A33:F33,I33:K33)=0,"",IF(OR(A33="",B33="",C33="",NOT(ISNUMBER(D33)),NOT(ISNUMBER(E33)),E33&lt;=0,MOD(E33,1)&lt;&gt;0,AND(C33&lt;&gt;"C04",E33&lt;&gt;1),I33="",J33="",H33="Нужны параметры",AND(OR(C33="T01",C33="C01",C33="C02",C33="C03",C33="C05"),OR(NOT(ISNUMBER(F33)),F33&lt;=0))),"Исправить данные",IF(COUNTIFS($B$5:$B$204,B33)&gt;1,"Повтор позиции",IF('Контрольный лист'!$C$5="","Исправить данные",IF(OR(D33&lt;'Контрольный лист'!$C$5,D33&gt;=EDATE('Контрольный лист'!$C$5,1)),"Вне месяца","")))))</ns0:f>
      </ns0:c>
    </ns0:row>
    <ns0:row r="34" ht="22" customHeight="1">
      <ns0:c r="A34" s="21"/>
      <ns0:c r="B34" s="21"/>
      <ns0:c r="C34" s="21"/>
      <ns0:c r="D34" s="6"/>
      <ns0:c r="E34" s="26"/>
      <ns0:c r="F34" s="27"/>
      <ns0:c r="G34" s="17" t="str">
        <ns0:f>IF(C34="","",IF(C34="T01",'Контрольный лист'!$D$13,INDEX('Тарифы'!$D$4:$D$15,MATCH(C34,'Тарифы'!$A$4:$A$15,0))))</ns0:f>
      </ns0:c>
      <ns0:c r="H34" s="17" t="str">
        <ns0:f>IF(OR(B34="",C34="",E34=""),"",IF(NOT(ISNUMBER(G34)),"Нужны параметры",ROUND(E34*G34/IF(C34="C04",1000,1),2)))</ns0:f>
      </ns0:c>
      <ns0:c r="I34" s="5"/>
      <ns0:c r="J34" s="5"/>
      <ns0:c r="K34" s="5"/>
      <ns0:c r="L34" s="16" t="str">
        <ns0:f>IF(COUNTA(A34:F34,I34:K34)=0,"",IF(OR(A34="",B34="",C34="",NOT(ISNUMBER(D34)),NOT(ISNUMBER(E34)),E34&lt;=0,MOD(E34,1)&lt;&gt;0,AND(C34&lt;&gt;"C04",E34&lt;&gt;1),I34="",J34="",H34="Нужны параметры",AND(OR(C34="T01",C34="C01",C34="C02",C34="C03",C34="C05"),OR(NOT(ISNUMBER(F34)),F34&lt;=0))),"Исправить данные",IF(COUNTIFS($B$5:$B$204,B34)&gt;1,"Повтор позиции",IF('Контрольный лист'!$C$5="","Исправить данные",IF(OR(D34&lt;'Контрольный лист'!$C$5,D34&gt;=EDATE('Контрольный лист'!$C$5,1)),"Вне месяца","")))))</ns0:f>
      </ns0:c>
    </ns0:row>
    <ns0:row r="35" ht="22" customHeight="1">
      <ns0:c r="A35" s="21"/>
      <ns0:c r="B35" s="21"/>
      <ns0:c r="C35" s="21"/>
      <ns0:c r="D35" s="6"/>
      <ns0:c r="E35" s="26"/>
      <ns0:c r="F35" s="27"/>
      <ns0:c r="G35" s="17" t="str">
        <ns0:f>IF(C35="","",IF(C35="T01",'Контрольный лист'!$D$13,INDEX('Тарифы'!$D$4:$D$15,MATCH(C35,'Тарифы'!$A$4:$A$15,0))))</ns0:f>
      </ns0:c>
      <ns0:c r="H35" s="17" t="str">
        <ns0:f>IF(OR(B35="",C35="",E35=""),"",IF(NOT(ISNUMBER(G35)),"Нужны параметры",ROUND(E35*G35/IF(C35="C04",1000,1),2)))</ns0:f>
      </ns0:c>
      <ns0:c r="I35" s="5"/>
      <ns0:c r="J35" s="5"/>
      <ns0:c r="K35" s="5"/>
      <ns0:c r="L35" s="16" t="str">
        <ns0:f>IF(COUNTA(A35:F35,I35:K35)=0,"",IF(OR(A35="",B35="",C35="",NOT(ISNUMBER(D35)),NOT(ISNUMBER(E35)),E35&lt;=0,MOD(E35,1)&lt;&gt;0,AND(C35&lt;&gt;"C04",E35&lt;&gt;1),I35="",J35="",H35="Нужны параметры",AND(OR(C35="T01",C35="C01",C35="C02",C35="C03",C35="C05"),OR(NOT(ISNUMBER(F35)),F35&lt;=0))),"Исправить данные",IF(COUNTIFS($B$5:$B$204,B35)&gt;1,"Повтор позиции",IF('Контрольный лист'!$C$5="","Исправить данные",IF(OR(D35&lt;'Контрольный лист'!$C$5,D35&gt;=EDATE('Контрольный лист'!$C$5,1)),"Вне месяца","")))))</ns0:f>
      </ns0:c>
    </ns0:row>
    <ns0:row r="36" ht="22" customHeight="1">
      <ns0:c r="A36" s="21"/>
      <ns0:c r="B36" s="21"/>
      <ns0:c r="C36" s="21"/>
      <ns0:c r="D36" s="6"/>
      <ns0:c r="E36" s="26"/>
      <ns0:c r="F36" s="27"/>
      <ns0:c r="G36" s="17" t="str">
        <ns0:f>IF(C36="","",IF(C36="T01",'Контрольный лист'!$D$13,INDEX('Тарифы'!$D$4:$D$15,MATCH(C36,'Тарифы'!$A$4:$A$15,0))))</ns0:f>
      </ns0:c>
      <ns0:c r="H36" s="17" t="str">
        <ns0:f>IF(OR(B36="",C36="",E36=""),"",IF(NOT(ISNUMBER(G36)),"Нужны параметры",ROUND(E36*G36/IF(C36="C04",1000,1),2)))</ns0:f>
      </ns0:c>
      <ns0:c r="I36" s="5"/>
      <ns0:c r="J36" s="5"/>
      <ns0:c r="K36" s="5"/>
      <ns0:c r="L36" s="16" t="str">
        <ns0:f>IF(COUNTA(A36:F36,I36:K36)=0,"",IF(OR(A36="",B36="",C36="",NOT(ISNUMBER(D36)),NOT(ISNUMBER(E36)),E36&lt;=0,MOD(E36,1)&lt;&gt;0,AND(C36&lt;&gt;"C04",E36&lt;&gt;1),I36="",J36="",H36="Нужны параметры",AND(OR(C36="T01",C36="C01",C36="C02",C36="C03",C36="C05"),OR(NOT(ISNUMBER(F36)),F36&lt;=0))),"Исправить данные",IF(COUNTIFS($B$5:$B$204,B36)&gt;1,"Повтор позиции",IF('Контрольный лист'!$C$5="","Исправить данные",IF(OR(D36&lt;'Контрольный лист'!$C$5,D36&gt;=EDATE('Контрольный лист'!$C$5,1)),"Вне месяца","")))))</ns0:f>
      </ns0:c>
    </ns0:row>
    <ns0:row r="37" ht="22" customHeight="1">
      <ns0:c r="A37" s="21"/>
      <ns0:c r="B37" s="21"/>
      <ns0:c r="C37" s="21"/>
      <ns0:c r="D37" s="6"/>
      <ns0:c r="E37" s="26"/>
      <ns0:c r="F37" s="27"/>
      <ns0:c r="G37" s="17" t="str">
        <ns0:f>IF(C37="","",IF(C37="T01",'Контрольный лист'!$D$13,INDEX('Тарифы'!$D$4:$D$15,MATCH(C37,'Тарифы'!$A$4:$A$15,0))))</ns0:f>
      </ns0:c>
      <ns0:c r="H37" s="17" t="str">
        <ns0:f>IF(OR(B37="",C37="",E37=""),"",IF(NOT(ISNUMBER(G37)),"Нужны параметры",ROUND(E37*G37/IF(C37="C04",1000,1),2)))</ns0:f>
      </ns0:c>
      <ns0:c r="I37" s="5"/>
      <ns0:c r="J37" s="5"/>
      <ns0:c r="K37" s="5"/>
      <ns0:c r="L37" s="16" t="str">
        <ns0:f>IF(COUNTA(A37:F37,I37:K37)=0,"",IF(OR(A37="",B37="",C37="",NOT(ISNUMBER(D37)),NOT(ISNUMBER(E37)),E37&lt;=0,MOD(E37,1)&lt;&gt;0,AND(C37&lt;&gt;"C04",E37&lt;&gt;1),I37="",J37="",H37="Нужны параметры",AND(OR(C37="T01",C37="C01",C37="C02",C37="C03",C37="C05"),OR(NOT(ISNUMBER(F37)),F37&lt;=0))),"Исправить данные",IF(COUNTIFS($B$5:$B$204,B37)&gt;1,"Повтор позиции",IF('Контрольный лист'!$C$5="","Исправить данные",IF(OR(D37&lt;'Контрольный лист'!$C$5,D37&gt;=EDATE('Контрольный лист'!$C$5,1)),"Вне месяца","")))))</ns0:f>
      </ns0:c>
    </ns0:row>
    <ns0:row r="38" ht="22" customHeight="1">
      <ns0:c r="A38" s="21"/>
      <ns0:c r="B38" s="21"/>
      <ns0:c r="C38" s="21"/>
      <ns0:c r="D38" s="6"/>
      <ns0:c r="E38" s="26"/>
      <ns0:c r="F38" s="27"/>
      <ns0:c r="G38" s="17" t="str">
        <ns0:f>IF(C38="","",IF(C38="T01",'Контрольный лист'!$D$13,INDEX('Тарифы'!$D$4:$D$15,MATCH(C38,'Тарифы'!$A$4:$A$15,0))))</ns0:f>
      </ns0:c>
      <ns0:c r="H38" s="17" t="str">
        <ns0:f>IF(OR(B38="",C38="",E38=""),"",IF(NOT(ISNUMBER(G38)),"Нужны параметры",ROUND(E38*G38/IF(C38="C04",1000,1),2)))</ns0:f>
      </ns0:c>
      <ns0:c r="I38" s="5"/>
      <ns0:c r="J38" s="5"/>
      <ns0:c r="K38" s="5"/>
      <ns0:c r="L38" s="16" t="str">
        <ns0:f>IF(COUNTA(A38:F38,I38:K38)=0,"",IF(OR(A38="",B38="",C38="",NOT(ISNUMBER(D38)),NOT(ISNUMBER(E38)),E38&lt;=0,MOD(E38,1)&lt;&gt;0,AND(C38&lt;&gt;"C04",E38&lt;&gt;1),I38="",J38="",H38="Нужны параметры",AND(OR(C38="T01",C38="C01",C38="C02",C38="C03",C38="C05"),OR(NOT(ISNUMBER(F38)),F38&lt;=0))),"Исправить данные",IF(COUNTIFS($B$5:$B$204,B38)&gt;1,"Повтор позиции",IF('Контрольный лист'!$C$5="","Исправить данные",IF(OR(D38&lt;'Контрольный лист'!$C$5,D38&gt;=EDATE('Контрольный лист'!$C$5,1)),"Вне месяца","")))))</ns0:f>
      </ns0:c>
    </ns0:row>
    <ns0:row r="39" ht="22" customHeight="1">
      <ns0:c r="A39" s="21"/>
      <ns0:c r="B39" s="21"/>
      <ns0:c r="C39" s="21"/>
      <ns0:c r="D39" s="6"/>
      <ns0:c r="E39" s="26"/>
      <ns0:c r="F39" s="27"/>
      <ns0:c r="G39" s="17" t="str">
        <ns0:f>IF(C39="","",IF(C39="T01",'Контрольный лист'!$D$13,INDEX('Тарифы'!$D$4:$D$15,MATCH(C39,'Тарифы'!$A$4:$A$15,0))))</ns0:f>
      </ns0:c>
      <ns0:c r="H39" s="17" t="str">
        <ns0:f>IF(OR(B39="",C39="",E39=""),"",IF(NOT(ISNUMBER(G39)),"Нужны параметры",ROUND(E39*G39/IF(C39="C04",1000,1),2)))</ns0:f>
      </ns0:c>
      <ns0:c r="I39" s="5"/>
      <ns0:c r="J39" s="5"/>
      <ns0:c r="K39" s="5"/>
      <ns0:c r="L39" s="16" t="str">
        <ns0:f>IF(COUNTA(A39:F39,I39:K39)=0,"",IF(OR(A39="",B39="",C39="",NOT(ISNUMBER(D39)),NOT(ISNUMBER(E39)),E39&lt;=0,MOD(E39,1)&lt;&gt;0,AND(C39&lt;&gt;"C04",E39&lt;&gt;1),I39="",J39="",H39="Нужны параметры",AND(OR(C39="T01",C39="C01",C39="C02",C39="C03",C39="C05"),OR(NOT(ISNUMBER(F39)),F39&lt;=0))),"Исправить данные",IF(COUNTIFS($B$5:$B$204,B39)&gt;1,"Повтор позиции",IF('Контрольный лист'!$C$5="","Исправить данные",IF(OR(D39&lt;'Контрольный лист'!$C$5,D39&gt;=EDATE('Контрольный лист'!$C$5,1)),"Вне месяца","")))))</ns0:f>
      </ns0:c>
    </ns0:row>
    <ns0:row r="40" ht="22" customHeight="1">
      <ns0:c r="A40" s="21"/>
      <ns0:c r="B40" s="21"/>
      <ns0:c r="C40" s="21"/>
      <ns0:c r="D40" s="6"/>
      <ns0:c r="E40" s="26"/>
      <ns0:c r="F40" s="27"/>
      <ns0:c r="G40" s="17" t="str">
        <ns0:f>IF(C40="","",IF(C40="T01",'Контрольный лист'!$D$13,INDEX('Тарифы'!$D$4:$D$15,MATCH(C40,'Тарифы'!$A$4:$A$15,0))))</ns0:f>
      </ns0:c>
      <ns0:c r="H40" s="17" t="str">
        <ns0:f>IF(OR(B40="",C40="",E40=""),"",IF(NOT(ISNUMBER(G40)),"Нужны параметры",ROUND(E40*G40/IF(C40="C04",1000,1),2)))</ns0:f>
      </ns0:c>
      <ns0:c r="I40" s="5"/>
      <ns0:c r="J40" s="5"/>
      <ns0:c r="K40" s="5"/>
      <ns0:c r="L40" s="16" t="str">
        <ns0:f>IF(COUNTA(A40:F40,I40:K40)=0,"",IF(OR(A40="",B40="",C40="",NOT(ISNUMBER(D40)),NOT(ISNUMBER(E40)),E40&lt;=0,MOD(E40,1)&lt;&gt;0,AND(C40&lt;&gt;"C04",E40&lt;&gt;1),I40="",J40="",H40="Нужны параметры",AND(OR(C40="T01",C40="C01",C40="C02",C40="C03",C40="C05"),OR(NOT(ISNUMBER(F40)),F40&lt;=0))),"Исправить данные",IF(COUNTIFS($B$5:$B$204,B40)&gt;1,"Повтор позиции",IF('Контрольный лист'!$C$5="","Исправить данные",IF(OR(D40&lt;'Контрольный лист'!$C$5,D40&gt;=EDATE('Контрольный лист'!$C$5,1)),"Вне месяца","")))))</ns0:f>
      </ns0:c>
    </ns0:row>
    <ns0:row r="41" ht="22" customHeight="1">
      <ns0:c r="A41" s="21"/>
      <ns0:c r="B41" s="21"/>
      <ns0:c r="C41" s="21"/>
      <ns0:c r="D41" s="6"/>
      <ns0:c r="E41" s="26"/>
      <ns0:c r="F41" s="27"/>
      <ns0:c r="G41" s="17" t="str">
        <ns0:f>IF(C41="","",IF(C41="T01",'Контрольный лист'!$D$13,INDEX('Тарифы'!$D$4:$D$15,MATCH(C41,'Тарифы'!$A$4:$A$15,0))))</ns0:f>
      </ns0:c>
      <ns0:c r="H41" s="17" t="str">
        <ns0:f>IF(OR(B41="",C41="",E41=""),"",IF(NOT(ISNUMBER(G41)),"Нужны параметры",ROUND(E41*G41/IF(C41="C04",1000,1),2)))</ns0:f>
      </ns0:c>
      <ns0:c r="I41" s="5"/>
      <ns0:c r="J41" s="5"/>
      <ns0:c r="K41" s="5"/>
      <ns0:c r="L41" s="16" t="str">
        <ns0:f>IF(COUNTA(A41:F41,I41:K41)=0,"",IF(OR(A41="",B41="",C41="",NOT(ISNUMBER(D41)),NOT(ISNUMBER(E41)),E41&lt;=0,MOD(E41,1)&lt;&gt;0,AND(C41&lt;&gt;"C04",E41&lt;&gt;1),I41="",J41="",H41="Нужны параметры",AND(OR(C41="T01",C41="C01",C41="C02",C41="C03",C41="C05"),OR(NOT(ISNUMBER(F41)),F41&lt;=0))),"Исправить данные",IF(COUNTIFS($B$5:$B$204,B41)&gt;1,"Повтор позиции",IF('Контрольный лист'!$C$5="","Исправить данные",IF(OR(D41&lt;'Контрольный лист'!$C$5,D41&gt;=EDATE('Контрольный лист'!$C$5,1)),"Вне месяца","")))))</ns0:f>
      </ns0:c>
    </ns0:row>
    <ns0:row r="42" ht="22" customHeight="1">
      <ns0:c r="A42" s="21"/>
      <ns0:c r="B42" s="21"/>
      <ns0:c r="C42" s="21"/>
      <ns0:c r="D42" s="6"/>
      <ns0:c r="E42" s="26"/>
      <ns0:c r="F42" s="27"/>
      <ns0:c r="G42" s="17" t="str">
        <ns0:f>IF(C42="","",IF(C42="T01",'Контрольный лист'!$D$13,INDEX('Тарифы'!$D$4:$D$15,MATCH(C42,'Тарифы'!$A$4:$A$15,0))))</ns0:f>
      </ns0:c>
      <ns0:c r="H42" s="17" t="str">
        <ns0:f>IF(OR(B42="",C42="",E42=""),"",IF(NOT(ISNUMBER(G42)),"Нужны параметры",ROUND(E42*G42/IF(C42="C04",1000,1),2)))</ns0:f>
      </ns0:c>
      <ns0:c r="I42" s="5"/>
      <ns0:c r="J42" s="5"/>
      <ns0:c r="K42" s="5"/>
      <ns0:c r="L42" s="16" t="str">
        <ns0:f>IF(COUNTA(A42:F42,I42:K42)=0,"",IF(OR(A42="",B42="",C42="",NOT(ISNUMBER(D42)),NOT(ISNUMBER(E42)),E42&lt;=0,MOD(E42,1)&lt;&gt;0,AND(C42&lt;&gt;"C04",E42&lt;&gt;1),I42="",J42="",H42="Нужны параметры",AND(OR(C42="T01",C42="C01",C42="C02",C42="C03",C42="C05"),OR(NOT(ISNUMBER(F42)),F42&lt;=0))),"Исправить данные",IF(COUNTIFS($B$5:$B$204,B42)&gt;1,"Повтор позиции",IF('Контрольный лист'!$C$5="","Исправить данные",IF(OR(D42&lt;'Контрольный лист'!$C$5,D42&gt;=EDATE('Контрольный лист'!$C$5,1)),"Вне месяца","")))))</ns0:f>
      </ns0:c>
    </ns0:row>
    <ns0:row r="43" ht="22" customHeight="1">
      <ns0:c r="A43" s="21"/>
      <ns0:c r="B43" s="21"/>
      <ns0:c r="C43" s="21"/>
      <ns0:c r="D43" s="6"/>
      <ns0:c r="E43" s="26"/>
      <ns0:c r="F43" s="27"/>
      <ns0:c r="G43" s="17" t="str">
        <ns0:f>IF(C43="","",IF(C43="T01",'Контрольный лист'!$D$13,INDEX('Тарифы'!$D$4:$D$15,MATCH(C43,'Тарифы'!$A$4:$A$15,0))))</ns0:f>
      </ns0:c>
      <ns0:c r="H43" s="17" t="str">
        <ns0:f>IF(OR(B43="",C43="",E43=""),"",IF(NOT(ISNUMBER(G43)),"Нужны параметры",ROUND(E43*G43/IF(C43="C04",1000,1),2)))</ns0:f>
      </ns0:c>
      <ns0:c r="I43" s="5"/>
      <ns0:c r="J43" s="5"/>
      <ns0:c r="K43" s="5"/>
      <ns0:c r="L43" s="16" t="str">
        <ns0:f>IF(COUNTA(A43:F43,I43:K43)=0,"",IF(OR(A43="",B43="",C43="",NOT(ISNUMBER(D43)),NOT(ISNUMBER(E43)),E43&lt;=0,MOD(E43,1)&lt;&gt;0,AND(C43&lt;&gt;"C04",E43&lt;&gt;1),I43="",J43="",H43="Нужны параметры",AND(OR(C43="T01",C43="C01",C43="C02",C43="C03",C43="C05"),OR(NOT(ISNUMBER(F43)),F43&lt;=0))),"Исправить данные",IF(COUNTIFS($B$5:$B$204,B43)&gt;1,"Повтор позиции",IF('Контрольный лист'!$C$5="","Исправить данные",IF(OR(D43&lt;'Контрольный лист'!$C$5,D43&gt;=EDATE('Контрольный лист'!$C$5,1)),"Вне месяца","")))))</ns0:f>
      </ns0:c>
    </ns0:row>
    <ns0:row r="44" ht="22" customHeight="1">
      <ns0:c r="A44" s="21"/>
      <ns0:c r="B44" s="21"/>
      <ns0:c r="C44" s="21"/>
      <ns0:c r="D44" s="6"/>
      <ns0:c r="E44" s="26"/>
      <ns0:c r="F44" s="27"/>
      <ns0:c r="G44" s="17" t="str">
        <ns0:f>IF(C44="","",IF(C44="T01",'Контрольный лист'!$D$13,INDEX('Тарифы'!$D$4:$D$15,MATCH(C44,'Тарифы'!$A$4:$A$15,0))))</ns0:f>
      </ns0:c>
      <ns0:c r="H44" s="17" t="str">
        <ns0:f>IF(OR(B44="",C44="",E44=""),"",IF(NOT(ISNUMBER(G44)),"Нужны параметры",ROUND(E44*G44/IF(C44="C04",1000,1),2)))</ns0:f>
      </ns0:c>
      <ns0:c r="I44" s="5"/>
      <ns0:c r="J44" s="5"/>
      <ns0:c r="K44" s="5"/>
      <ns0:c r="L44" s="16" t="str">
        <ns0:f>IF(COUNTA(A44:F44,I44:K44)=0,"",IF(OR(A44="",B44="",C44="",NOT(ISNUMBER(D44)),NOT(ISNUMBER(E44)),E44&lt;=0,MOD(E44,1)&lt;&gt;0,AND(C44&lt;&gt;"C04",E44&lt;&gt;1),I44="",J44="",H44="Нужны параметры",AND(OR(C44="T01",C44="C01",C44="C02",C44="C03",C44="C05"),OR(NOT(ISNUMBER(F44)),F44&lt;=0))),"Исправить данные",IF(COUNTIFS($B$5:$B$204,B44)&gt;1,"Повтор позиции",IF('Контрольный лист'!$C$5="","Исправить данные",IF(OR(D44&lt;'Контрольный лист'!$C$5,D44&gt;=EDATE('Контрольный лист'!$C$5,1)),"Вне месяца","")))))</ns0:f>
      </ns0:c>
    </ns0:row>
    <ns0:row r="45" ht="22" customHeight="1">
      <ns0:c r="A45" s="21"/>
      <ns0:c r="B45" s="21"/>
      <ns0:c r="C45" s="21"/>
      <ns0:c r="D45" s="6"/>
      <ns0:c r="E45" s="26"/>
      <ns0:c r="F45" s="27"/>
      <ns0:c r="G45" s="17" t="str">
        <ns0:f>IF(C45="","",IF(C45="T01",'Контрольный лист'!$D$13,INDEX('Тарифы'!$D$4:$D$15,MATCH(C45,'Тарифы'!$A$4:$A$15,0))))</ns0:f>
      </ns0:c>
      <ns0:c r="H45" s="17" t="str">
        <ns0:f>IF(OR(B45="",C45="",E45=""),"",IF(NOT(ISNUMBER(G45)),"Нужны параметры",ROUND(E45*G45/IF(C45="C04",1000,1),2)))</ns0:f>
      </ns0:c>
      <ns0:c r="I45" s="5"/>
      <ns0:c r="J45" s="5"/>
      <ns0:c r="K45" s="5"/>
      <ns0:c r="L45" s="16" t="str">
        <ns0:f>IF(COUNTA(A45:F45,I45:K45)=0,"",IF(OR(A45="",B45="",C45="",NOT(ISNUMBER(D45)),NOT(ISNUMBER(E45)),E45&lt;=0,MOD(E45,1)&lt;&gt;0,AND(C45&lt;&gt;"C04",E45&lt;&gt;1),I45="",J45="",H45="Нужны параметры",AND(OR(C45="T01",C45="C01",C45="C02",C45="C03",C45="C05"),OR(NOT(ISNUMBER(F45)),F45&lt;=0))),"Исправить данные",IF(COUNTIFS($B$5:$B$204,B45)&gt;1,"Повтор позиции",IF('Контрольный лист'!$C$5="","Исправить данные",IF(OR(D45&lt;'Контрольный лист'!$C$5,D45&gt;=EDATE('Контрольный лист'!$C$5,1)),"Вне месяца","")))))</ns0:f>
      </ns0:c>
    </ns0:row>
    <ns0:row r="46" ht="22" customHeight="1">
      <ns0:c r="A46" s="21"/>
      <ns0:c r="B46" s="21"/>
      <ns0:c r="C46" s="21"/>
      <ns0:c r="D46" s="6"/>
      <ns0:c r="E46" s="26"/>
      <ns0:c r="F46" s="27"/>
      <ns0:c r="G46" s="17" t="str">
        <ns0:f>IF(C46="","",IF(C46="T01",'Контрольный лист'!$D$13,INDEX('Тарифы'!$D$4:$D$15,MATCH(C46,'Тарифы'!$A$4:$A$15,0))))</ns0:f>
      </ns0:c>
      <ns0:c r="H46" s="17" t="str">
        <ns0:f>IF(OR(B46="",C46="",E46=""),"",IF(NOT(ISNUMBER(G46)),"Нужны параметры",ROUND(E46*G46/IF(C46="C04",1000,1),2)))</ns0:f>
      </ns0:c>
      <ns0:c r="I46" s="5"/>
      <ns0:c r="J46" s="5"/>
      <ns0:c r="K46" s="5"/>
      <ns0:c r="L46" s="16" t="str">
        <ns0:f>IF(COUNTA(A46:F46,I46:K46)=0,"",IF(OR(A46="",B46="",C46="",NOT(ISNUMBER(D46)),NOT(ISNUMBER(E46)),E46&lt;=0,MOD(E46,1)&lt;&gt;0,AND(C46&lt;&gt;"C04",E46&lt;&gt;1),I46="",J46="",H46="Нужны параметры",AND(OR(C46="T01",C46="C01",C46="C02",C46="C03",C46="C05"),OR(NOT(ISNUMBER(F46)),F46&lt;=0))),"Исправить данные",IF(COUNTIFS($B$5:$B$204,B46)&gt;1,"Повтор позиции",IF('Контрольный лист'!$C$5="","Исправить данные",IF(OR(D46&lt;'Контрольный лист'!$C$5,D46&gt;=EDATE('Контрольный лист'!$C$5,1)),"Вне месяца","")))))</ns0:f>
      </ns0:c>
    </ns0:row>
    <ns0:row r="47" ht="22" customHeight="1">
      <ns0:c r="A47" s="21"/>
      <ns0:c r="B47" s="21"/>
      <ns0:c r="C47" s="21"/>
      <ns0:c r="D47" s="6"/>
      <ns0:c r="E47" s="26"/>
      <ns0:c r="F47" s="27"/>
      <ns0:c r="G47" s="17" t="str">
        <ns0:f>IF(C47="","",IF(C47="T01",'Контрольный лист'!$D$13,INDEX('Тарифы'!$D$4:$D$15,MATCH(C47,'Тарифы'!$A$4:$A$15,0))))</ns0:f>
      </ns0:c>
      <ns0:c r="H47" s="17" t="str">
        <ns0:f>IF(OR(B47="",C47="",E47=""),"",IF(NOT(ISNUMBER(G47)),"Нужны параметры",ROUND(E47*G47/IF(C47="C04",1000,1),2)))</ns0:f>
      </ns0:c>
      <ns0:c r="I47" s="5"/>
      <ns0:c r="J47" s="5"/>
      <ns0:c r="K47" s="5"/>
      <ns0:c r="L47" s="16" t="str">
        <ns0:f>IF(COUNTA(A47:F47,I47:K47)=0,"",IF(OR(A47="",B47="",C47="",NOT(ISNUMBER(D47)),NOT(ISNUMBER(E47)),E47&lt;=0,MOD(E47,1)&lt;&gt;0,AND(C47&lt;&gt;"C04",E47&lt;&gt;1),I47="",J47="",H47="Нужны параметры",AND(OR(C47="T01",C47="C01",C47="C02",C47="C03",C47="C05"),OR(NOT(ISNUMBER(F47)),F47&lt;=0))),"Исправить данные",IF(COUNTIFS($B$5:$B$204,B47)&gt;1,"Повтор позиции",IF('Контрольный лист'!$C$5="","Исправить данные",IF(OR(D47&lt;'Контрольный лист'!$C$5,D47&gt;=EDATE('Контрольный лист'!$C$5,1)),"Вне месяца","")))))</ns0:f>
      </ns0:c>
    </ns0:row>
    <ns0:row r="48" ht="22" customHeight="1">
      <ns0:c r="A48" s="21"/>
      <ns0:c r="B48" s="21"/>
      <ns0:c r="C48" s="21"/>
      <ns0:c r="D48" s="6"/>
      <ns0:c r="E48" s="26"/>
      <ns0:c r="F48" s="27"/>
      <ns0:c r="G48" s="17" t="str">
        <ns0:f>IF(C48="","",IF(C48="T01",'Контрольный лист'!$D$13,INDEX('Тарифы'!$D$4:$D$15,MATCH(C48,'Тарифы'!$A$4:$A$15,0))))</ns0:f>
      </ns0:c>
      <ns0:c r="H48" s="17" t="str">
        <ns0:f>IF(OR(B48="",C48="",E48=""),"",IF(NOT(ISNUMBER(G48)),"Нужны параметры",ROUND(E48*G48/IF(C48="C04",1000,1),2)))</ns0:f>
      </ns0:c>
      <ns0:c r="I48" s="5"/>
      <ns0:c r="J48" s="5"/>
      <ns0:c r="K48" s="5"/>
      <ns0:c r="L48" s="16" t="str">
        <ns0:f>IF(COUNTA(A48:F48,I48:K48)=0,"",IF(OR(A48="",B48="",C48="",NOT(ISNUMBER(D48)),NOT(ISNUMBER(E48)),E48&lt;=0,MOD(E48,1)&lt;&gt;0,AND(C48&lt;&gt;"C04",E48&lt;&gt;1),I48="",J48="",H48="Нужны параметры",AND(OR(C48="T01",C48="C01",C48="C02",C48="C03",C48="C05"),OR(NOT(ISNUMBER(F48)),F48&lt;=0))),"Исправить данные",IF(COUNTIFS($B$5:$B$204,B48)&gt;1,"Повтор позиции",IF('Контрольный лист'!$C$5="","Исправить данные",IF(OR(D48&lt;'Контрольный лист'!$C$5,D48&gt;=EDATE('Контрольный лист'!$C$5,1)),"Вне месяца","")))))</ns0:f>
      </ns0:c>
    </ns0:row>
    <ns0:row r="49" ht="22" customHeight="1">
      <ns0:c r="A49" s="21"/>
      <ns0:c r="B49" s="21"/>
      <ns0:c r="C49" s="21"/>
      <ns0:c r="D49" s="6"/>
      <ns0:c r="E49" s="26"/>
      <ns0:c r="F49" s="27"/>
      <ns0:c r="G49" s="17" t="str">
        <ns0:f>IF(C49="","",IF(C49="T01",'Контрольный лист'!$D$13,INDEX('Тарифы'!$D$4:$D$15,MATCH(C49,'Тарифы'!$A$4:$A$15,0))))</ns0:f>
      </ns0:c>
      <ns0:c r="H49" s="17" t="str">
        <ns0:f>IF(OR(B49="",C49="",E49=""),"",IF(NOT(ISNUMBER(G49)),"Нужны параметры",ROUND(E49*G49/IF(C49="C04",1000,1),2)))</ns0:f>
      </ns0:c>
      <ns0:c r="I49" s="5"/>
      <ns0:c r="J49" s="5"/>
      <ns0:c r="K49" s="5"/>
      <ns0:c r="L49" s="16" t="str">
        <ns0:f>IF(COUNTA(A49:F49,I49:K49)=0,"",IF(OR(A49="",B49="",C49="",NOT(ISNUMBER(D49)),NOT(ISNUMBER(E49)),E49&lt;=0,MOD(E49,1)&lt;&gt;0,AND(C49&lt;&gt;"C04",E49&lt;&gt;1),I49="",J49="",H49="Нужны параметры",AND(OR(C49="T01",C49="C01",C49="C02",C49="C03",C49="C05"),OR(NOT(ISNUMBER(F49)),F49&lt;=0))),"Исправить данные",IF(COUNTIFS($B$5:$B$204,B49)&gt;1,"Повтор позиции",IF('Контрольный лист'!$C$5="","Исправить данные",IF(OR(D49&lt;'Контрольный лист'!$C$5,D49&gt;=EDATE('Контрольный лист'!$C$5,1)),"Вне месяца","")))))</ns0:f>
      </ns0:c>
    </ns0:row>
    <ns0:row r="50" ht="22" customHeight="1">
      <ns0:c r="A50" s="21"/>
      <ns0:c r="B50" s="21"/>
      <ns0:c r="C50" s="21"/>
      <ns0:c r="D50" s="6"/>
      <ns0:c r="E50" s="26"/>
      <ns0:c r="F50" s="27"/>
      <ns0:c r="G50" s="17" t="str">
        <ns0:f>IF(C50="","",IF(C50="T01",'Контрольный лист'!$D$13,INDEX('Тарифы'!$D$4:$D$15,MATCH(C50,'Тарифы'!$A$4:$A$15,0))))</ns0:f>
      </ns0:c>
      <ns0:c r="H50" s="17" t="str">
        <ns0:f>IF(OR(B50="",C50="",E50=""),"",IF(NOT(ISNUMBER(G50)),"Нужны параметры",ROUND(E50*G50/IF(C50="C04",1000,1),2)))</ns0:f>
      </ns0:c>
      <ns0:c r="I50" s="5"/>
      <ns0:c r="J50" s="5"/>
      <ns0:c r="K50" s="5"/>
      <ns0:c r="L50" s="16" t="str">
        <ns0:f>IF(COUNTA(A50:F50,I50:K50)=0,"",IF(OR(A50="",B50="",C50="",NOT(ISNUMBER(D50)),NOT(ISNUMBER(E50)),E50&lt;=0,MOD(E50,1)&lt;&gt;0,AND(C50&lt;&gt;"C04",E50&lt;&gt;1),I50="",J50="",H50="Нужны параметры",AND(OR(C50="T01",C50="C01",C50="C02",C50="C03",C50="C05"),OR(NOT(ISNUMBER(F50)),F50&lt;=0))),"Исправить данные",IF(COUNTIFS($B$5:$B$204,B50)&gt;1,"Повтор позиции",IF('Контрольный лист'!$C$5="","Исправить данные",IF(OR(D50&lt;'Контрольный лист'!$C$5,D50&gt;=EDATE('Контрольный лист'!$C$5,1)),"Вне месяца","")))))</ns0:f>
      </ns0:c>
    </ns0:row>
    <ns0:row r="51" ht="22" customHeight="1">
      <ns0:c r="A51" s="21"/>
      <ns0:c r="B51" s="21"/>
      <ns0:c r="C51" s="21"/>
      <ns0:c r="D51" s="6"/>
      <ns0:c r="E51" s="26"/>
      <ns0:c r="F51" s="27"/>
      <ns0:c r="G51" s="17" t="str">
        <ns0:f>IF(C51="","",IF(C51="T01",'Контрольный лист'!$D$13,INDEX('Тарифы'!$D$4:$D$15,MATCH(C51,'Тарифы'!$A$4:$A$15,0))))</ns0:f>
      </ns0:c>
      <ns0:c r="H51" s="17" t="str">
        <ns0:f>IF(OR(B51="",C51="",E51=""),"",IF(NOT(ISNUMBER(G51)),"Нужны параметры",ROUND(E51*G51/IF(C51="C04",1000,1),2)))</ns0:f>
      </ns0:c>
      <ns0:c r="I51" s="5"/>
      <ns0:c r="J51" s="5"/>
      <ns0:c r="K51" s="5"/>
      <ns0:c r="L51" s="16" t="str">
        <ns0:f>IF(COUNTA(A51:F51,I51:K51)=0,"",IF(OR(A51="",B51="",C51="",NOT(ISNUMBER(D51)),NOT(ISNUMBER(E51)),E51&lt;=0,MOD(E51,1)&lt;&gt;0,AND(C51&lt;&gt;"C04",E51&lt;&gt;1),I51="",J51="",H51="Нужны параметры",AND(OR(C51="T01",C51="C01",C51="C02",C51="C03",C51="C05"),OR(NOT(ISNUMBER(F51)),F51&lt;=0))),"Исправить данные",IF(COUNTIFS($B$5:$B$204,B51)&gt;1,"Повтор позиции",IF('Контрольный лист'!$C$5="","Исправить данные",IF(OR(D51&lt;'Контрольный лист'!$C$5,D51&gt;=EDATE('Контрольный лист'!$C$5,1)),"Вне месяца","")))))</ns0:f>
      </ns0:c>
    </ns0:row>
    <ns0:row r="52" ht="22" customHeight="1">
      <ns0:c r="A52" s="21"/>
      <ns0:c r="B52" s="21"/>
      <ns0:c r="C52" s="21"/>
      <ns0:c r="D52" s="6"/>
      <ns0:c r="E52" s="26"/>
      <ns0:c r="F52" s="27"/>
      <ns0:c r="G52" s="17" t="str">
        <ns0:f>IF(C52="","",IF(C52="T01",'Контрольный лист'!$D$13,INDEX('Тарифы'!$D$4:$D$15,MATCH(C52,'Тарифы'!$A$4:$A$15,0))))</ns0:f>
      </ns0:c>
      <ns0:c r="H52" s="17" t="str">
        <ns0:f>IF(OR(B52="",C52="",E52=""),"",IF(NOT(ISNUMBER(G52)),"Нужны параметры",ROUND(E52*G52/IF(C52="C04",1000,1),2)))</ns0:f>
      </ns0:c>
      <ns0:c r="I52" s="5"/>
      <ns0:c r="J52" s="5"/>
      <ns0:c r="K52" s="5"/>
      <ns0:c r="L52" s="16" t="str">
        <ns0:f>IF(COUNTA(A52:F52,I52:K52)=0,"",IF(OR(A52="",B52="",C52="",NOT(ISNUMBER(D52)),NOT(ISNUMBER(E52)),E52&lt;=0,MOD(E52,1)&lt;&gt;0,AND(C52&lt;&gt;"C04",E52&lt;&gt;1),I52="",J52="",H52="Нужны параметры",AND(OR(C52="T01",C52="C01",C52="C02",C52="C03",C52="C05"),OR(NOT(ISNUMBER(F52)),F52&lt;=0))),"Исправить данные",IF(COUNTIFS($B$5:$B$204,B52)&gt;1,"Повтор позиции",IF('Контрольный лист'!$C$5="","Исправить данные",IF(OR(D52&lt;'Контрольный лист'!$C$5,D52&gt;=EDATE('Контрольный лист'!$C$5,1)),"Вне месяца","")))))</ns0:f>
      </ns0:c>
    </ns0:row>
    <ns0:row r="53" ht="22" customHeight="1">
      <ns0:c r="A53" s="21"/>
      <ns0:c r="B53" s="21"/>
      <ns0:c r="C53" s="21"/>
      <ns0:c r="D53" s="6"/>
      <ns0:c r="E53" s="26"/>
      <ns0:c r="F53" s="27"/>
      <ns0:c r="G53" s="17" t="str">
        <ns0:f>IF(C53="","",IF(C53="T01",'Контрольный лист'!$D$13,INDEX('Тарифы'!$D$4:$D$15,MATCH(C53,'Тарифы'!$A$4:$A$15,0))))</ns0:f>
      </ns0:c>
      <ns0:c r="H53" s="17" t="str">
        <ns0:f>IF(OR(B53="",C53="",E53=""),"",IF(NOT(ISNUMBER(G53)),"Нужны параметры",ROUND(E53*G53/IF(C53="C04",1000,1),2)))</ns0:f>
      </ns0:c>
      <ns0:c r="I53" s="5"/>
      <ns0:c r="J53" s="5"/>
      <ns0:c r="K53" s="5"/>
      <ns0:c r="L53" s="16" t="str">
        <ns0:f>IF(COUNTA(A53:F53,I53:K53)=0,"",IF(OR(A53="",B53="",C53="",NOT(ISNUMBER(D53)),NOT(ISNUMBER(E53)),E53&lt;=0,MOD(E53,1)&lt;&gt;0,AND(C53&lt;&gt;"C04",E53&lt;&gt;1),I53="",J53="",H53="Нужны параметры",AND(OR(C53="T01",C53="C01",C53="C02",C53="C03",C53="C05"),OR(NOT(ISNUMBER(F53)),F53&lt;=0))),"Исправить данные",IF(COUNTIFS($B$5:$B$204,B53)&gt;1,"Повтор позиции",IF('Контрольный лист'!$C$5="","Исправить данные",IF(OR(D53&lt;'Контрольный лист'!$C$5,D53&gt;=EDATE('Контрольный лист'!$C$5,1)),"Вне месяца","")))))</ns0:f>
      </ns0:c>
    </ns0:row>
    <ns0:row r="54" ht="22" customHeight="1">
      <ns0:c r="A54" s="21"/>
      <ns0:c r="B54" s="21"/>
      <ns0:c r="C54" s="21"/>
      <ns0:c r="D54" s="6"/>
      <ns0:c r="E54" s="26"/>
      <ns0:c r="F54" s="27"/>
      <ns0:c r="G54" s="17" t="str">
        <ns0:f>IF(C54="","",IF(C54="T01",'Контрольный лист'!$D$13,INDEX('Тарифы'!$D$4:$D$15,MATCH(C54,'Тарифы'!$A$4:$A$15,0))))</ns0:f>
      </ns0:c>
      <ns0:c r="H54" s="17" t="str">
        <ns0:f>IF(OR(B54="",C54="",E54=""),"",IF(NOT(ISNUMBER(G54)),"Нужны параметры",ROUND(E54*G54/IF(C54="C04",1000,1),2)))</ns0:f>
      </ns0:c>
      <ns0:c r="I54" s="5"/>
      <ns0:c r="J54" s="5"/>
      <ns0:c r="K54" s="5"/>
      <ns0:c r="L54" s="16" t="str">
        <ns0:f>IF(COUNTA(A54:F54,I54:K54)=0,"",IF(OR(A54="",B54="",C54="",NOT(ISNUMBER(D54)),NOT(ISNUMBER(E54)),E54&lt;=0,MOD(E54,1)&lt;&gt;0,AND(C54&lt;&gt;"C04",E54&lt;&gt;1),I54="",J54="",H54="Нужны параметры",AND(OR(C54="T01",C54="C01",C54="C02",C54="C03",C54="C05"),OR(NOT(ISNUMBER(F54)),F54&lt;=0))),"Исправить данные",IF(COUNTIFS($B$5:$B$204,B54)&gt;1,"Повтор позиции",IF('Контрольный лист'!$C$5="","Исправить данные",IF(OR(D54&lt;'Контрольный лист'!$C$5,D54&gt;=EDATE('Контрольный лист'!$C$5,1)),"Вне месяца","")))))</ns0:f>
      </ns0:c>
    </ns0:row>
    <ns0:row r="55" ht="22" customHeight="1">
      <ns0:c r="A55" s="21"/>
      <ns0:c r="B55" s="21"/>
      <ns0:c r="C55" s="21"/>
      <ns0:c r="D55" s="6"/>
      <ns0:c r="E55" s="26"/>
      <ns0:c r="F55" s="27"/>
      <ns0:c r="G55" s="17" t="str">
        <ns0:f>IF(C55="","",IF(C55="T01",'Контрольный лист'!$D$13,INDEX('Тарифы'!$D$4:$D$15,MATCH(C55,'Тарифы'!$A$4:$A$15,0))))</ns0:f>
      </ns0:c>
      <ns0:c r="H55" s="17" t="str">
        <ns0:f>IF(OR(B55="",C55="",E55=""),"",IF(NOT(ISNUMBER(G55)),"Нужны параметры",ROUND(E55*G55/IF(C55="C04",1000,1),2)))</ns0:f>
      </ns0:c>
      <ns0:c r="I55" s="5"/>
      <ns0:c r="J55" s="5"/>
      <ns0:c r="K55" s="5"/>
      <ns0:c r="L55" s="16" t="str">
        <ns0:f>IF(COUNTA(A55:F55,I55:K55)=0,"",IF(OR(A55="",B55="",C55="",NOT(ISNUMBER(D55)),NOT(ISNUMBER(E55)),E55&lt;=0,MOD(E55,1)&lt;&gt;0,AND(C55&lt;&gt;"C04",E55&lt;&gt;1),I55="",J55="",H55="Нужны параметры",AND(OR(C55="T01",C55="C01",C55="C02",C55="C03",C55="C05"),OR(NOT(ISNUMBER(F55)),F55&lt;=0))),"Исправить данные",IF(COUNTIFS($B$5:$B$204,B55)&gt;1,"Повтор позиции",IF('Контрольный лист'!$C$5="","Исправить данные",IF(OR(D55&lt;'Контрольный лист'!$C$5,D55&gt;=EDATE('Контрольный лист'!$C$5,1)),"Вне месяца","")))))</ns0:f>
      </ns0:c>
    </ns0:row>
    <ns0:row r="56" ht="22" customHeight="1">
      <ns0:c r="A56" s="21"/>
      <ns0:c r="B56" s="21"/>
      <ns0:c r="C56" s="21"/>
      <ns0:c r="D56" s="6"/>
      <ns0:c r="E56" s="26"/>
      <ns0:c r="F56" s="27"/>
      <ns0:c r="G56" s="17" t="str">
        <ns0:f>IF(C56="","",IF(C56="T01",'Контрольный лист'!$D$13,INDEX('Тарифы'!$D$4:$D$15,MATCH(C56,'Тарифы'!$A$4:$A$15,0))))</ns0:f>
      </ns0:c>
      <ns0:c r="H56" s="17" t="str">
        <ns0:f>IF(OR(B56="",C56="",E56=""),"",IF(NOT(ISNUMBER(G56)),"Нужны параметры",ROUND(E56*G56/IF(C56="C04",1000,1),2)))</ns0:f>
      </ns0:c>
      <ns0:c r="I56" s="5"/>
      <ns0:c r="J56" s="5"/>
      <ns0:c r="K56" s="5"/>
      <ns0:c r="L56" s="16" t="str">
        <ns0:f>IF(COUNTA(A56:F56,I56:K56)=0,"",IF(OR(A56="",B56="",C56="",NOT(ISNUMBER(D56)),NOT(ISNUMBER(E56)),E56&lt;=0,MOD(E56,1)&lt;&gt;0,AND(C56&lt;&gt;"C04",E56&lt;&gt;1),I56="",J56="",H56="Нужны параметры",AND(OR(C56="T01",C56="C01",C56="C02",C56="C03",C56="C05"),OR(NOT(ISNUMBER(F56)),F56&lt;=0))),"Исправить данные",IF(COUNTIFS($B$5:$B$204,B56)&gt;1,"Повтор позиции",IF('Контрольный лист'!$C$5="","Исправить данные",IF(OR(D56&lt;'Контрольный лист'!$C$5,D56&gt;=EDATE('Контрольный лист'!$C$5,1)),"Вне месяца","")))))</ns0:f>
      </ns0:c>
    </ns0:row>
    <ns0:row r="57" ht="22" customHeight="1">
      <ns0:c r="A57" s="21"/>
      <ns0:c r="B57" s="21"/>
      <ns0:c r="C57" s="21"/>
      <ns0:c r="D57" s="6"/>
      <ns0:c r="E57" s="26"/>
      <ns0:c r="F57" s="27"/>
      <ns0:c r="G57" s="17" t="str">
        <ns0:f>IF(C57="","",IF(C57="T01",'Контрольный лист'!$D$13,INDEX('Тарифы'!$D$4:$D$15,MATCH(C57,'Тарифы'!$A$4:$A$15,0))))</ns0:f>
      </ns0:c>
      <ns0:c r="H57" s="17" t="str">
        <ns0:f>IF(OR(B57="",C57="",E57=""),"",IF(NOT(ISNUMBER(G57)),"Нужны параметры",ROUND(E57*G57/IF(C57="C04",1000,1),2)))</ns0:f>
      </ns0:c>
      <ns0:c r="I57" s="5"/>
      <ns0:c r="J57" s="5"/>
      <ns0:c r="K57" s="5"/>
      <ns0:c r="L57" s="16" t="str">
        <ns0:f>IF(COUNTA(A57:F57,I57:K57)=0,"",IF(OR(A57="",B57="",C57="",NOT(ISNUMBER(D57)),NOT(ISNUMBER(E57)),E57&lt;=0,MOD(E57,1)&lt;&gt;0,AND(C57&lt;&gt;"C04",E57&lt;&gt;1),I57="",J57="",H57="Нужны параметры",AND(OR(C57="T01",C57="C01",C57="C02",C57="C03",C57="C05"),OR(NOT(ISNUMBER(F57)),F57&lt;=0))),"Исправить данные",IF(COUNTIFS($B$5:$B$204,B57)&gt;1,"Повтор позиции",IF('Контрольный лист'!$C$5="","Исправить данные",IF(OR(D57&lt;'Контрольный лист'!$C$5,D57&gt;=EDATE('Контрольный лист'!$C$5,1)),"Вне месяца","")))))</ns0:f>
      </ns0:c>
    </ns0:row>
    <ns0:row r="58" ht="22" customHeight="1">
      <ns0:c r="A58" s="21"/>
      <ns0:c r="B58" s="21"/>
      <ns0:c r="C58" s="21"/>
      <ns0:c r="D58" s="6"/>
      <ns0:c r="E58" s="26"/>
      <ns0:c r="F58" s="27"/>
      <ns0:c r="G58" s="17" t="str">
        <ns0:f>IF(C58="","",IF(C58="T01",'Контрольный лист'!$D$13,INDEX('Тарифы'!$D$4:$D$15,MATCH(C58,'Тарифы'!$A$4:$A$15,0))))</ns0:f>
      </ns0:c>
      <ns0:c r="H58" s="17" t="str">
        <ns0:f>IF(OR(B58="",C58="",E58=""),"",IF(NOT(ISNUMBER(G58)),"Нужны параметры",ROUND(E58*G58/IF(C58="C04",1000,1),2)))</ns0:f>
      </ns0:c>
      <ns0:c r="I58" s="5"/>
      <ns0:c r="J58" s="5"/>
      <ns0:c r="K58" s="5"/>
      <ns0:c r="L58" s="16" t="str">
        <ns0:f>IF(COUNTA(A58:F58,I58:K58)=0,"",IF(OR(A58="",B58="",C58="",NOT(ISNUMBER(D58)),NOT(ISNUMBER(E58)),E58&lt;=0,MOD(E58,1)&lt;&gt;0,AND(C58&lt;&gt;"C04",E58&lt;&gt;1),I58="",J58="",H58="Нужны параметры",AND(OR(C58="T01",C58="C01",C58="C02",C58="C03",C58="C05"),OR(NOT(ISNUMBER(F58)),F58&lt;=0))),"Исправить данные",IF(COUNTIFS($B$5:$B$204,B58)&gt;1,"Повтор позиции",IF('Контрольный лист'!$C$5="","Исправить данные",IF(OR(D58&lt;'Контрольный лист'!$C$5,D58&gt;=EDATE('Контрольный лист'!$C$5,1)),"Вне месяца","")))))</ns0:f>
      </ns0:c>
    </ns0:row>
    <ns0:row r="59" ht="22" customHeight="1">
      <ns0:c r="A59" s="21"/>
      <ns0:c r="B59" s="21"/>
      <ns0:c r="C59" s="21"/>
      <ns0:c r="D59" s="6"/>
      <ns0:c r="E59" s="26"/>
      <ns0:c r="F59" s="27"/>
      <ns0:c r="G59" s="17" t="str">
        <ns0:f>IF(C59="","",IF(C59="T01",'Контрольный лист'!$D$13,INDEX('Тарифы'!$D$4:$D$15,MATCH(C59,'Тарифы'!$A$4:$A$15,0))))</ns0:f>
      </ns0:c>
      <ns0:c r="H59" s="17" t="str">
        <ns0:f>IF(OR(B59="",C59="",E59=""),"",IF(NOT(ISNUMBER(G59)),"Нужны параметры",ROUND(E59*G59/IF(C59="C04",1000,1),2)))</ns0:f>
      </ns0:c>
      <ns0:c r="I59" s="5"/>
      <ns0:c r="J59" s="5"/>
      <ns0:c r="K59" s="5"/>
      <ns0:c r="L59" s="16" t="str">
        <ns0:f>IF(COUNTA(A59:F59,I59:K59)=0,"",IF(OR(A59="",B59="",C59="",NOT(ISNUMBER(D59)),NOT(ISNUMBER(E59)),E59&lt;=0,MOD(E59,1)&lt;&gt;0,AND(C59&lt;&gt;"C04",E59&lt;&gt;1),I59="",J59="",H59="Нужны параметры",AND(OR(C59="T01",C59="C01",C59="C02",C59="C03",C59="C05"),OR(NOT(ISNUMBER(F59)),F59&lt;=0))),"Исправить данные",IF(COUNTIFS($B$5:$B$204,B59)&gt;1,"Повтор позиции",IF('Контрольный лист'!$C$5="","Исправить данные",IF(OR(D59&lt;'Контрольный лист'!$C$5,D59&gt;=EDATE('Контрольный лист'!$C$5,1)),"Вне месяца","")))))</ns0:f>
      </ns0:c>
    </ns0:row>
    <ns0:row r="60" ht="22" customHeight="1">
      <ns0:c r="A60" s="21"/>
      <ns0:c r="B60" s="21"/>
      <ns0:c r="C60" s="21"/>
      <ns0:c r="D60" s="6"/>
      <ns0:c r="E60" s="26"/>
      <ns0:c r="F60" s="27"/>
      <ns0:c r="G60" s="17" t="str">
        <ns0:f>IF(C60="","",IF(C60="T01",'Контрольный лист'!$D$13,INDEX('Тарифы'!$D$4:$D$15,MATCH(C60,'Тарифы'!$A$4:$A$15,0))))</ns0:f>
      </ns0:c>
      <ns0:c r="H60" s="17" t="str">
        <ns0:f>IF(OR(B60="",C60="",E60=""),"",IF(NOT(ISNUMBER(G60)),"Нужны параметры",ROUND(E60*G60/IF(C60="C04",1000,1),2)))</ns0:f>
      </ns0:c>
      <ns0:c r="I60" s="5"/>
      <ns0:c r="J60" s="5"/>
      <ns0:c r="K60" s="5"/>
      <ns0:c r="L60" s="16" t="str">
        <ns0:f>IF(COUNTA(A60:F60,I60:K60)=0,"",IF(OR(A60="",B60="",C60="",NOT(ISNUMBER(D60)),NOT(ISNUMBER(E60)),E60&lt;=0,MOD(E60,1)&lt;&gt;0,AND(C60&lt;&gt;"C04",E60&lt;&gt;1),I60="",J60="",H60="Нужны параметры",AND(OR(C60="T01",C60="C01",C60="C02",C60="C03",C60="C05"),OR(NOT(ISNUMBER(F60)),F60&lt;=0))),"Исправить данные",IF(COUNTIFS($B$5:$B$204,B60)&gt;1,"Повтор позиции",IF('Контрольный лист'!$C$5="","Исправить данные",IF(OR(D60&lt;'Контрольный лист'!$C$5,D60&gt;=EDATE('Контрольный лист'!$C$5,1)),"Вне месяца","")))))</ns0:f>
      </ns0:c>
    </ns0:row>
    <ns0:row r="61" ht="22" customHeight="1">
      <ns0:c r="A61" s="21"/>
      <ns0:c r="B61" s="21"/>
      <ns0:c r="C61" s="21"/>
      <ns0:c r="D61" s="6"/>
      <ns0:c r="E61" s="26"/>
      <ns0:c r="F61" s="27"/>
      <ns0:c r="G61" s="17" t="str">
        <ns0:f>IF(C61="","",IF(C61="T01",'Контрольный лист'!$D$13,INDEX('Тарифы'!$D$4:$D$15,MATCH(C61,'Тарифы'!$A$4:$A$15,0))))</ns0:f>
      </ns0:c>
      <ns0:c r="H61" s="17" t="str">
        <ns0:f>IF(OR(B61="",C61="",E61=""),"",IF(NOT(ISNUMBER(G61)),"Нужны параметры",ROUND(E61*G61/IF(C61="C04",1000,1),2)))</ns0:f>
      </ns0:c>
      <ns0:c r="I61" s="5"/>
      <ns0:c r="J61" s="5"/>
      <ns0:c r="K61" s="5"/>
      <ns0:c r="L61" s="16" t="str">
        <ns0:f>IF(COUNTA(A61:F61,I61:K61)=0,"",IF(OR(A61="",B61="",C61="",NOT(ISNUMBER(D61)),NOT(ISNUMBER(E61)),E61&lt;=0,MOD(E61,1)&lt;&gt;0,AND(C61&lt;&gt;"C04",E61&lt;&gt;1),I61="",J61="",H61="Нужны параметры",AND(OR(C61="T01",C61="C01",C61="C02",C61="C03",C61="C05"),OR(NOT(ISNUMBER(F61)),F61&lt;=0))),"Исправить данные",IF(COUNTIFS($B$5:$B$204,B61)&gt;1,"Повтор позиции",IF('Контрольный лист'!$C$5="","Исправить данные",IF(OR(D61&lt;'Контрольный лист'!$C$5,D61&gt;=EDATE('Контрольный лист'!$C$5,1)),"Вне месяца","")))))</ns0:f>
      </ns0:c>
    </ns0:row>
    <ns0:row r="62" ht="22" customHeight="1">
      <ns0:c r="A62" s="21"/>
      <ns0:c r="B62" s="21"/>
      <ns0:c r="C62" s="21"/>
      <ns0:c r="D62" s="6"/>
      <ns0:c r="E62" s="26"/>
      <ns0:c r="F62" s="27"/>
      <ns0:c r="G62" s="17" t="str">
        <ns0:f>IF(C62="","",IF(C62="T01",'Контрольный лист'!$D$13,INDEX('Тарифы'!$D$4:$D$15,MATCH(C62,'Тарифы'!$A$4:$A$15,0))))</ns0:f>
      </ns0:c>
      <ns0:c r="H62" s="17" t="str">
        <ns0:f>IF(OR(B62="",C62="",E62=""),"",IF(NOT(ISNUMBER(G62)),"Нужны параметры",ROUND(E62*G62/IF(C62="C04",1000,1),2)))</ns0:f>
      </ns0:c>
      <ns0:c r="I62" s="5"/>
      <ns0:c r="J62" s="5"/>
      <ns0:c r="K62" s="5"/>
      <ns0:c r="L62" s="16" t="str">
        <ns0:f>IF(COUNTA(A62:F62,I62:K62)=0,"",IF(OR(A62="",B62="",C62="",NOT(ISNUMBER(D62)),NOT(ISNUMBER(E62)),E62&lt;=0,MOD(E62,1)&lt;&gt;0,AND(C62&lt;&gt;"C04",E62&lt;&gt;1),I62="",J62="",H62="Нужны параметры",AND(OR(C62="T01",C62="C01",C62="C02",C62="C03",C62="C05"),OR(NOT(ISNUMBER(F62)),F62&lt;=0))),"Исправить данные",IF(COUNTIFS($B$5:$B$204,B62)&gt;1,"Повтор позиции",IF('Контрольный лист'!$C$5="","Исправить данные",IF(OR(D62&lt;'Контрольный лист'!$C$5,D62&gt;=EDATE('Контрольный лист'!$C$5,1)),"Вне месяца","")))))</ns0:f>
      </ns0:c>
    </ns0:row>
    <ns0:row r="63" ht="22" customHeight="1">
      <ns0:c r="A63" s="21"/>
      <ns0:c r="B63" s="21"/>
      <ns0:c r="C63" s="21"/>
      <ns0:c r="D63" s="6"/>
      <ns0:c r="E63" s="26"/>
      <ns0:c r="F63" s="27"/>
      <ns0:c r="G63" s="17" t="str">
        <ns0:f>IF(C63="","",IF(C63="T01",'Контрольный лист'!$D$13,INDEX('Тарифы'!$D$4:$D$15,MATCH(C63,'Тарифы'!$A$4:$A$15,0))))</ns0:f>
      </ns0:c>
      <ns0:c r="H63" s="17" t="str">
        <ns0:f>IF(OR(B63="",C63="",E63=""),"",IF(NOT(ISNUMBER(G63)),"Нужны параметры",ROUND(E63*G63/IF(C63="C04",1000,1),2)))</ns0:f>
      </ns0:c>
      <ns0:c r="I63" s="5"/>
      <ns0:c r="J63" s="5"/>
      <ns0:c r="K63" s="5"/>
      <ns0:c r="L63" s="16" t="str">
        <ns0:f>IF(COUNTA(A63:F63,I63:K63)=0,"",IF(OR(A63="",B63="",C63="",NOT(ISNUMBER(D63)),NOT(ISNUMBER(E63)),E63&lt;=0,MOD(E63,1)&lt;&gt;0,AND(C63&lt;&gt;"C04",E63&lt;&gt;1),I63="",J63="",H63="Нужны параметры",AND(OR(C63="T01",C63="C01",C63="C02",C63="C03",C63="C05"),OR(NOT(ISNUMBER(F63)),F63&lt;=0))),"Исправить данные",IF(COUNTIFS($B$5:$B$204,B63)&gt;1,"Повтор позиции",IF('Контрольный лист'!$C$5="","Исправить данные",IF(OR(D63&lt;'Контрольный лист'!$C$5,D63&gt;=EDATE('Контрольный лист'!$C$5,1)),"Вне месяца","")))))</ns0:f>
      </ns0:c>
    </ns0:row>
    <ns0:row r="64" ht="22" customHeight="1">
      <ns0:c r="A64" s="21"/>
      <ns0:c r="B64" s="21"/>
      <ns0:c r="C64" s="21"/>
      <ns0:c r="D64" s="6"/>
      <ns0:c r="E64" s="26"/>
      <ns0:c r="F64" s="27"/>
      <ns0:c r="G64" s="17" t="str">
        <ns0:f>IF(C64="","",IF(C64="T01",'Контрольный лист'!$D$13,INDEX('Тарифы'!$D$4:$D$15,MATCH(C64,'Тарифы'!$A$4:$A$15,0))))</ns0:f>
      </ns0:c>
      <ns0:c r="H64" s="17" t="str">
        <ns0:f>IF(OR(B64="",C64="",E64=""),"",IF(NOT(ISNUMBER(G64)),"Нужны параметры",ROUND(E64*G64/IF(C64="C04",1000,1),2)))</ns0:f>
      </ns0:c>
      <ns0:c r="I64" s="5"/>
      <ns0:c r="J64" s="5"/>
      <ns0:c r="K64" s="5"/>
      <ns0:c r="L64" s="16" t="str">
        <ns0:f>IF(COUNTA(A64:F64,I64:K64)=0,"",IF(OR(A64="",B64="",C64="",NOT(ISNUMBER(D64)),NOT(ISNUMBER(E64)),E64&lt;=0,MOD(E64,1)&lt;&gt;0,AND(C64&lt;&gt;"C04",E64&lt;&gt;1),I64="",J64="",H64="Нужны параметры",AND(OR(C64="T01",C64="C01",C64="C02",C64="C03",C64="C05"),OR(NOT(ISNUMBER(F64)),F64&lt;=0))),"Исправить данные",IF(COUNTIFS($B$5:$B$204,B64)&gt;1,"Повтор позиции",IF('Контрольный лист'!$C$5="","Исправить данные",IF(OR(D64&lt;'Контрольный лист'!$C$5,D64&gt;=EDATE('Контрольный лист'!$C$5,1)),"Вне месяца","")))))</ns0:f>
      </ns0:c>
    </ns0:row>
    <ns0:row r="65" ht="22" customHeight="1">
      <ns0:c r="A65" s="21"/>
      <ns0:c r="B65" s="21"/>
      <ns0:c r="C65" s="21"/>
      <ns0:c r="D65" s="6"/>
      <ns0:c r="E65" s="26"/>
      <ns0:c r="F65" s="27"/>
      <ns0:c r="G65" s="17" t="str">
        <ns0:f>IF(C65="","",IF(C65="T01",'Контрольный лист'!$D$13,INDEX('Тарифы'!$D$4:$D$15,MATCH(C65,'Тарифы'!$A$4:$A$15,0))))</ns0:f>
      </ns0:c>
      <ns0:c r="H65" s="17" t="str">
        <ns0:f>IF(OR(B65="",C65="",E65=""),"",IF(NOT(ISNUMBER(G65)),"Нужны параметры",ROUND(E65*G65/IF(C65="C04",1000,1),2)))</ns0:f>
      </ns0:c>
      <ns0:c r="I65" s="5"/>
      <ns0:c r="J65" s="5"/>
      <ns0:c r="K65" s="5"/>
      <ns0:c r="L65" s="16" t="str">
        <ns0:f>IF(COUNTA(A65:F65,I65:K65)=0,"",IF(OR(A65="",B65="",C65="",NOT(ISNUMBER(D65)),NOT(ISNUMBER(E65)),E65&lt;=0,MOD(E65,1)&lt;&gt;0,AND(C65&lt;&gt;"C04",E65&lt;&gt;1),I65="",J65="",H65="Нужны параметры",AND(OR(C65="T01",C65="C01",C65="C02",C65="C03",C65="C05"),OR(NOT(ISNUMBER(F65)),F65&lt;=0))),"Исправить данные",IF(COUNTIFS($B$5:$B$204,B65)&gt;1,"Повтор позиции",IF('Контрольный лист'!$C$5="","Исправить данные",IF(OR(D65&lt;'Контрольный лист'!$C$5,D65&gt;=EDATE('Контрольный лист'!$C$5,1)),"Вне месяца","")))))</ns0:f>
      </ns0:c>
    </ns0:row>
    <ns0:row r="66" ht="22" customHeight="1">
      <ns0:c r="A66" s="21"/>
      <ns0:c r="B66" s="21"/>
      <ns0:c r="C66" s="21"/>
      <ns0:c r="D66" s="6"/>
      <ns0:c r="E66" s="26"/>
      <ns0:c r="F66" s="27"/>
      <ns0:c r="G66" s="17" t="str">
        <ns0:f>IF(C66="","",IF(C66="T01",'Контрольный лист'!$D$13,INDEX('Тарифы'!$D$4:$D$15,MATCH(C66,'Тарифы'!$A$4:$A$15,0))))</ns0:f>
      </ns0:c>
      <ns0:c r="H66" s="17" t="str">
        <ns0:f>IF(OR(B66="",C66="",E66=""),"",IF(NOT(ISNUMBER(G66)),"Нужны параметры",ROUND(E66*G66/IF(C66="C04",1000,1),2)))</ns0:f>
      </ns0:c>
      <ns0:c r="I66" s="5"/>
      <ns0:c r="J66" s="5"/>
      <ns0:c r="K66" s="5"/>
      <ns0:c r="L66" s="16" t="str">
        <ns0:f>IF(COUNTA(A66:F66,I66:K66)=0,"",IF(OR(A66="",B66="",C66="",NOT(ISNUMBER(D66)),NOT(ISNUMBER(E66)),E66&lt;=0,MOD(E66,1)&lt;&gt;0,AND(C66&lt;&gt;"C04",E66&lt;&gt;1),I66="",J66="",H66="Нужны параметры",AND(OR(C66="T01",C66="C01",C66="C02",C66="C03",C66="C05"),OR(NOT(ISNUMBER(F66)),F66&lt;=0))),"Исправить данные",IF(COUNTIFS($B$5:$B$204,B66)&gt;1,"Повтор позиции",IF('Контрольный лист'!$C$5="","Исправить данные",IF(OR(D66&lt;'Контрольный лист'!$C$5,D66&gt;=EDATE('Контрольный лист'!$C$5,1)),"Вне месяца","")))))</ns0:f>
      </ns0:c>
    </ns0:row>
    <ns0:row r="67" ht="22" customHeight="1">
      <ns0:c r="A67" s="21"/>
      <ns0:c r="B67" s="21"/>
      <ns0:c r="C67" s="21"/>
      <ns0:c r="D67" s="6"/>
      <ns0:c r="E67" s="26"/>
      <ns0:c r="F67" s="27"/>
      <ns0:c r="G67" s="17" t="str">
        <ns0:f>IF(C67="","",IF(C67="T01",'Контрольный лист'!$D$13,INDEX('Тарифы'!$D$4:$D$15,MATCH(C67,'Тарифы'!$A$4:$A$15,0))))</ns0:f>
      </ns0:c>
      <ns0:c r="H67" s="17" t="str">
        <ns0:f>IF(OR(B67="",C67="",E67=""),"",IF(NOT(ISNUMBER(G67)),"Нужны параметры",ROUND(E67*G67/IF(C67="C04",1000,1),2)))</ns0:f>
      </ns0:c>
      <ns0:c r="I67" s="5"/>
      <ns0:c r="J67" s="5"/>
      <ns0:c r="K67" s="5"/>
      <ns0:c r="L67" s="16" t="str">
        <ns0:f>IF(COUNTA(A67:F67,I67:K67)=0,"",IF(OR(A67="",B67="",C67="",NOT(ISNUMBER(D67)),NOT(ISNUMBER(E67)),E67&lt;=0,MOD(E67,1)&lt;&gt;0,AND(C67&lt;&gt;"C04",E67&lt;&gt;1),I67="",J67="",H67="Нужны параметры",AND(OR(C67="T01",C67="C01",C67="C02",C67="C03",C67="C05"),OR(NOT(ISNUMBER(F67)),F67&lt;=0))),"Исправить данные",IF(COUNTIFS($B$5:$B$204,B67)&gt;1,"Повтор позиции",IF('Контрольный лист'!$C$5="","Исправить данные",IF(OR(D67&lt;'Контрольный лист'!$C$5,D67&gt;=EDATE('Контрольный лист'!$C$5,1)),"Вне месяца","")))))</ns0:f>
      </ns0:c>
    </ns0:row>
    <ns0:row r="68" ht="22" customHeight="1">
      <ns0:c r="A68" s="21"/>
      <ns0:c r="B68" s="21"/>
      <ns0:c r="C68" s="21"/>
      <ns0:c r="D68" s="6"/>
      <ns0:c r="E68" s="26"/>
      <ns0:c r="F68" s="27"/>
      <ns0:c r="G68" s="17" t="str">
        <ns0:f>IF(C68="","",IF(C68="T01",'Контрольный лист'!$D$13,INDEX('Тарифы'!$D$4:$D$15,MATCH(C68,'Тарифы'!$A$4:$A$15,0))))</ns0:f>
      </ns0:c>
      <ns0:c r="H68" s="17" t="str">
        <ns0:f>IF(OR(B68="",C68="",E68=""),"",IF(NOT(ISNUMBER(G68)),"Нужны параметры",ROUND(E68*G68/IF(C68="C04",1000,1),2)))</ns0:f>
      </ns0:c>
      <ns0:c r="I68" s="5"/>
      <ns0:c r="J68" s="5"/>
      <ns0:c r="K68" s="5"/>
      <ns0:c r="L68" s="16" t="str">
        <ns0:f>IF(COUNTA(A68:F68,I68:K68)=0,"",IF(OR(A68="",B68="",C68="",NOT(ISNUMBER(D68)),NOT(ISNUMBER(E68)),E68&lt;=0,MOD(E68,1)&lt;&gt;0,AND(C68&lt;&gt;"C04",E68&lt;&gt;1),I68="",J68="",H68="Нужны параметры",AND(OR(C68="T01",C68="C01",C68="C02",C68="C03",C68="C05"),OR(NOT(ISNUMBER(F68)),F68&lt;=0))),"Исправить данные",IF(COUNTIFS($B$5:$B$204,B68)&gt;1,"Повтор позиции",IF('Контрольный лист'!$C$5="","Исправить данные",IF(OR(D68&lt;'Контрольный лист'!$C$5,D68&gt;=EDATE('Контрольный лист'!$C$5,1)),"Вне месяца","")))))</ns0:f>
      </ns0:c>
    </ns0:row>
    <ns0:row r="69" ht="22" customHeight="1">
      <ns0:c r="A69" s="21"/>
      <ns0:c r="B69" s="21"/>
      <ns0:c r="C69" s="21"/>
      <ns0:c r="D69" s="6"/>
      <ns0:c r="E69" s="26"/>
      <ns0:c r="F69" s="27"/>
      <ns0:c r="G69" s="17" t="str">
        <ns0:f>IF(C69="","",IF(C69="T01",'Контрольный лист'!$D$13,INDEX('Тарифы'!$D$4:$D$15,MATCH(C69,'Тарифы'!$A$4:$A$15,0))))</ns0:f>
      </ns0:c>
      <ns0:c r="H69" s="17" t="str">
        <ns0:f>IF(OR(B69="",C69="",E69=""),"",IF(NOT(ISNUMBER(G69)),"Нужны параметры",ROUND(E69*G69/IF(C69="C04",1000,1),2)))</ns0:f>
      </ns0:c>
      <ns0:c r="I69" s="5"/>
      <ns0:c r="J69" s="5"/>
      <ns0:c r="K69" s="5"/>
      <ns0:c r="L69" s="16" t="str">
        <ns0:f>IF(COUNTA(A69:F69,I69:K69)=0,"",IF(OR(A69="",B69="",C69="",NOT(ISNUMBER(D69)),NOT(ISNUMBER(E69)),E69&lt;=0,MOD(E69,1)&lt;&gt;0,AND(C69&lt;&gt;"C04",E69&lt;&gt;1),I69="",J69="",H69="Нужны параметры",AND(OR(C69="T01",C69="C01",C69="C02",C69="C03",C69="C05"),OR(NOT(ISNUMBER(F69)),F69&lt;=0))),"Исправить данные",IF(COUNTIFS($B$5:$B$204,B69)&gt;1,"Повтор позиции",IF('Контрольный лист'!$C$5="","Исправить данные",IF(OR(D69&lt;'Контрольный лист'!$C$5,D69&gt;=EDATE('Контрольный лист'!$C$5,1)),"Вне месяца","")))))</ns0:f>
      </ns0:c>
    </ns0:row>
    <ns0:row r="70" ht="22" customHeight="1">
      <ns0:c r="A70" s="21"/>
      <ns0:c r="B70" s="21"/>
      <ns0:c r="C70" s="21"/>
      <ns0:c r="D70" s="6"/>
      <ns0:c r="E70" s="26"/>
      <ns0:c r="F70" s="27"/>
      <ns0:c r="G70" s="17" t="str">
        <ns0:f>IF(C70="","",IF(C70="T01",'Контрольный лист'!$D$13,INDEX('Тарифы'!$D$4:$D$15,MATCH(C70,'Тарифы'!$A$4:$A$15,0))))</ns0:f>
      </ns0:c>
      <ns0:c r="H70" s="17" t="str">
        <ns0:f>IF(OR(B70="",C70="",E70=""),"",IF(NOT(ISNUMBER(G70)),"Нужны параметры",ROUND(E70*G70/IF(C70="C04",1000,1),2)))</ns0:f>
      </ns0:c>
      <ns0:c r="I70" s="5"/>
      <ns0:c r="J70" s="5"/>
      <ns0:c r="K70" s="5"/>
      <ns0:c r="L70" s="16" t="str">
        <ns0:f>IF(COUNTA(A70:F70,I70:K70)=0,"",IF(OR(A70="",B70="",C70="",NOT(ISNUMBER(D70)),NOT(ISNUMBER(E70)),E70&lt;=0,MOD(E70,1)&lt;&gt;0,AND(C70&lt;&gt;"C04",E70&lt;&gt;1),I70="",J70="",H70="Нужны параметры",AND(OR(C70="T01",C70="C01",C70="C02",C70="C03",C70="C05"),OR(NOT(ISNUMBER(F70)),F70&lt;=0))),"Исправить данные",IF(COUNTIFS($B$5:$B$204,B70)&gt;1,"Повтор позиции",IF('Контрольный лист'!$C$5="","Исправить данные",IF(OR(D70&lt;'Контрольный лист'!$C$5,D70&gt;=EDATE('Контрольный лист'!$C$5,1)),"Вне месяца","")))))</ns0:f>
      </ns0:c>
    </ns0:row>
    <ns0:row r="71" ht="22" customHeight="1">
      <ns0:c r="A71" s="21"/>
      <ns0:c r="B71" s="21"/>
      <ns0:c r="C71" s="21"/>
      <ns0:c r="D71" s="6"/>
      <ns0:c r="E71" s="26"/>
      <ns0:c r="F71" s="27"/>
      <ns0:c r="G71" s="17" t="str">
        <ns0:f>IF(C71="","",IF(C71="T01",'Контрольный лист'!$D$13,INDEX('Тарифы'!$D$4:$D$15,MATCH(C71,'Тарифы'!$A$4:$A$15,0))))</ns0:f>
      </ns0:c>
      <ns0:c r="H71" s="17" t="str">
        <ns0:f>IF(OR(B71="",C71="",E71=""),"",IF(NOT(ISNUMBER(G71)),"Нужны параметры",ROUND(E71*G71/IF(C71="C04",1000,1),2)))</ns0:f>
      </ns0:c>
      <ns0:c r="I71" s="5"/>
      <ns0:c r="J71" s="5"/>
      <ns0:c r="K71" s="5"/>
      <ns0:c r="L71" s="16" t="str">
        <ns0:f>IF(COUNTA(A71:F71,I71:K71)=0,"",IF(OR(A71="",B71="",C71="",NOT(ISNUMBER(D71)),NOT(ISNUMBER(E71)),E71&lt;=0,MOD(E71,1)&lt;&gt;0,AND(C71&lt;&gt;"C04",E71&lt;&gt;1),I71="",J71="",H71="Нужны параметры",AND(OR(C71="T01",C71="C01",C71="C02",C71="C03",C71="C05"),OR(NOT(ISNUMBER(F71)),F71&lt;=0))),"Исправить данные",IF(COUNTIFS($B$5:$B$204,B71)&gt;1,"Повтор позиции",IF('Контрольный лист'!$C$5="","Исправить данные",IF(OR(D71&lt;'Контрольный лист'!$C$5,D71&gt;=EDATE('Контрольный лист'!$C$5,1)),"Вне месяца","")))))</ns0:f>
      </ns0:c>
    </ns0:row>
    <ns0:row r="72" ht="22" customHeight="1">
      <ns0:c r="A72" s="21"/>
      <ns0:c r="B72" s="21"/>
      <ns0:c r="C72" s="21"/>
      <ns0:c r="D72" s="6"/>
      <ns0:c r="E72" s="26"/>
      <ns0:c r="F72" s="27"/>
      <ns0:c r="G72" s="17" t="str">
        <ns0:f>IF(C72="","",IF(C72="T01",'Контрольный лист'!$D$13,INDEX('Тарифы'!$D$4:$D$15,MATCH(C72,'Тарифы'!$A$4:$A$15,0))))</ns0:f>
      </ns0:c>
      <ns0:c r="H72" s="17" t="str">
        <ns0:f>IF(OR(B72="",C72="",E72=""),"",IF(NOT(ISNUMBER(G72)),"Нужны параметры",ROUND(E72*G72/IF(C72="C04",1000,1),2)))</ns0:f>
      </ns0:c>
      <ns0:c r="I72" s="5"/>
      <ns0:c r="J72" s="5"/>
      <ns0:c r="K72" s="5"/>
      <ns0:c r="L72" s="16" t="str">
        <ns0:f>IF(COUNTA(A72:F72,I72:K72)=0,"",IF(OR(A72="",B72="",C72="",NOT(ISNUMBER(D72)),NOT(ISNUMBER(E72)),E72&lt;=0,MOD(E72,1)&lt;&gt;0,AND(C72&lt;&gt;"C04",E72&lt;&gt;1),I72="",J72="",H72="Нужны параметры",AND(OR(C72="T01",C72="C01",C72="C02",C72="C03",C72="C05"),OR(NOT(ISNUMBER(F72)),F72&lt;=0))),"Исправить данные",IF(COUNTIFS($B$5:$B$204,B72)&gt;1,"Повтор позиции",IF('Контрольный лист'!$C$5="","Исправить данные",IF(OR(D72&lt;'Контрольный лист'!$C$5,D72&gt;=EDATE('Контрольный лист'!$C$5,1)),"Вне месяца","")))))</ns0:f>
      </ns0:c>
    </ns0:row>
    <ns0:row r="73" ht="22" customHeight="1">
      <ns0:c r="A73" s="21"/>
      <ns0:c r="B73" s="21"/>
      <ns0:c r="C73" s="21"/>
      <ns0:c r="D73" s="6"/>
      <ns0:c r="E73" s="26"/>
      <ns0:c r="F73" s="27"/>
      <ns0:c r="G73" s="17" t="str">
        <ns0:f>IF(C73="","",IF(C73="T01",'Контрольный лист'!$D$13,INDEX('Тарифы'!$D$4:$D$15,MATCH(C73,'Тарифы'!$A$4:$A$15,0))))</ns0:f>
      </ns0:c>
      <ns0:c r="H73" s="17" t="str">
        <ns0:f>IF(OR(B73="",C73="",E73=""),"",IF(NOT(ISNUMBER(G73)),"Нужны параметры",ROUND(E73*G73/IF(C73="C04",1000,1),2)))</ns0:f>
      </ns0:c>
      <ns0:c r="I73" s="5"/>
      <ns0:c r="J73" s="5"/>
      <ns0:c r="K73" s="5"/>
      <ns0:c r="L73" s="16" t="str">
        <ns0:f>IF(COUNTA(A73:F73,I73:K73)=0,"",IF(OR(A73="",B73="",C73="",NOT(ISNUMBER(D73)),NOT(ISNUMBER(E73)),E73&lt;=0,MOD(E73,1)&lt;&gt;0,AND(C73&lt;&gt;"C04",E73&lt;&gt;1),I73="",J73="",H73="Нужны параметры",AND(OR(C73="T01",C73="C01",C73="C02",C73="C03",C73="C05"),OR(NOT(ISNUMBER(F73)),F73&lt;=0))),"Исправить данные",IF(COUNTIFS($B$5:$B$204,B73)&gt;1,"Повтор позиции",IF('Контрольный лист'!$C$5="","Исправить данные",IF(OR(D73&lt;'Контрольный лист'!$C$5,D73&gt;=EDATE('Контрольный лист'!$C$5,1)),"Вне месяца","")))))</ns0:f>
      </ns0:c>
    </ns0:row>
    <ns0:row r="74" ht="22" customHeight="1">
      <ns0:c r="A74" s="21"/>
      <ns0:c r="B74" s="21"/>
      <ns0:c r="C74" s="21"/>
      <ns0:c r="D74" s="6"/>
      <ns0:c r="E74" s="26"/>
      <ns0:c r="F74" s="27"/>
      <ns0:c r="G74" s="17" t="str">
        <ns0:f>IF(C74="","",IF(C74="T01",'Контрольный лист'!$D$13,INDEX('Тарифы'!$D$4:$D$15,MATCH(C74,'Тарифы'!$A$4:$A$15,0))))</ns0:f>
      </ns0:c>
      <ns0:c r="H74" s="17" t="str">
        <ns0:f>IF(OR(B74="",C74="",E74=""),"",IF(NOT(ISNUMBER(G74)),"Нужны параметры",ROUND(E74*G74/IF(C74="C04",1000,1),2)))</ns0:f>
      </ns0:c>
      <ns0:c r="I74" s="5"/>
      <ns0:c r="J74" s="5"/>
      <ns0:c r="K74" s="5"/>
      <ns0:c r="L74" s="16" t="str">
        <ns0:f>IF(COUNTA(A74:F74,I74:K74)=0,"",IF(OR(A74="",B74="",C74="",NOT(ISNUMBER(D74)),NOT(ISNUMBER(E74)),E74&lt;=0,MOD(E74,1)&lt;&gt;0,AND(C74&lt;&gt;"C04",E74&lt;&gt;1),I74="",J74="",H74="Нужны параметры",AND(OR(C74="T01",C74="C01",C74="C02",C74="C03",C74="C05"),OR(NOT(ISNUMBER(F74)),F74&lt;=0))),"Исправить данные",IF(COUNTIFS($B$5:$B$204,B74)&gt;1,"Повтор позиции",IF('Контрольный лист'!$C$5="","Исправить данные",IF(OR(D74&lt;'Контрольный лист'!$C$5,D74&gt;=EDATE('Контрольный лист'!$C$5,1)),"Вне месяца","")))))</ns0:f>
      </ns0:c>
    </ns0:row>
    <ns0:row r="75" ht="22" customHeight="1">
      <ns0:c r="A75" s="21"/>
      <ns0:c r="B75" s="21"/>
      <ns0:c r="C75" s="21"/>
      <ns0:c r="D75" s="6"/>
      <ns0:c r="E75" s="26"/>
      <ns0:c r="F75" s="27"/>
      <ns0:c r="G75" s="17" t="str">
        <ns0:f>IF(C75="","",IF(C75="T01",'Контрольный лист'!$D$13,INDEX('Тарифы'!$D$4:$D$15,MATCH(C75,'Тарифы'!$A$4:$A$15,0))))</ns0:f>
      </ns0:c>
      <ns0:c r="H75" s="17" t="str">
        <ns0:f>IF(OR(B75="",C75="",E75=""),"",IF(NOT(ISNUMBER(G75)),"Нужны параметры",ROUND(E75*G75/IF(C75="C04",1000,1),2)))</ns0:f>
      </ns0:c>
      <ns0:c r="I75" s="5"/>
      <ns0:c r="J75" s="5"/>
      <ns0:c r="K75" s="5"/>
      <ns0:c r="L75" s="16" t="str">
        <ns0:f>IF(COUNTA(A75:F75,I75:K75)=0,"",IF(OR(A75="",B75="",C75="",NOT(ISNUMBER(D75)),NOT(ISNUMBER(E75)),E75&lt;=0,MOD(E75,1)&lt;&gt;0,AND(C75&lt;&gt;"C04",E75&lt;&gt;1),I75="",J75="",H75="Нужны параметры",AND(OR(C75="T01",C75="C01",C75="C02",C75="C03",C75="C05"),OR(NOT(ISNUMBER(F75)),F75&lt;=0))),"Исправить данные",IF(COUNTIFS($B$5:$B$204,B75)&gt;1,"Повтор позиции",IF('Контрольный лист'!$C$5="","Исправить данные",IF(OR(D75&lt;'Контрольный лист'!$C$5,D75&gt;=EDATE('Контрольный лист'!$C$5,1)),"Вне месяца","")))))</ns0:f>
      </ns0:c>
    </ns0:row>
    <ns0:row r="76" ht="22" customHeight="1">
      <ns0:c r="A76" s="21"/>
      <ns0:c r="B76" s="21"/>
      <ns0:c r="C76" s="21"/>
      <ns0:c r="D76" s="6"/>
      <ns0:c r="E76" s="26"/>
      <ns0:c r="F76" s="27"/>
      <ns0:c r="G76" s="17" t="str">
        <ns0:f>IF(C76="","",IF(C76="T01",'Контрольный лист'!$D$13,INDEX('Тарифы'!$D$4:$D$15,MATCH(C76,'Тарифы'!$A$4:$A$15,0))))</ns0:f>
      </ns0:c>
      <ns0:c r="H76" s="17" t="str">
        <ns0:f>IF(OR(B76="",C76="",E76=""),"",IF(NOT(ISNUMBER(G76)),"Нужны параметры",ROUND(E76*G76/IF(C76="C04",1000,1),2)))</ns0:f>
      </ns0:c>
      <ns0:c r="I76" s="5"/>
      <ns0:c r="J76" s="5"/>
      <ns0:c r="K76" s="5"/>
      <ns0:c r="L76" s="16" t="str">
        <ns0:f>IF(COUNTA(A76:F76,I76:K76)=0,"",IF(OR(A76="",B76="",C76="",NOT(ISNUMBER(D76)),NOT(ISNUMBER(E76)),E76&lt;=0,MOD(E76,1)&lt;&gt;0,AND(C76&lt;&gt;"C04",E76&lt;&gt;1),I76="",J76="",H76="Нужны параметры",AND(OR(C76="T01",C76="C01",C76="C02",C76="C03",C76="C05"),OR(NOT(ISNUMBER(F76)),F76&lt;=0))),"Исправить данные",IF(COUNTIFS($B$5:$B$204,B76)&gt;1,"Повтор позиции",IF('Контрольный лист'!$C$5="","Исправить данные",IF(OR(D76&lt;'Контрольный лист'!$C$5,D76&gt;=EDATE('Контрольный лист'!$C$5,1)),"Вне месяца","")))))</ns0:f>
      </ns0:c>
    </ns0:row>
    <ns0:row r="77" ht="22" customHeight="1">
      <ns0:c r="A77" s="21"/>
      <ns0:c r="B77" s="21"/>
      <ns0:c r="C77" s="21"/>
      <ns0:c r="D77" s="6"/>
      <ns0:c r="E77" s="26"/>
      <ns0:c r="F77" s="27"/>
      <ns0:c r="G77" s="17" t="str">
        <ns0:f>IF(C77="","",IF(C77="T01",'Контрольный лист'!$D$13,INDEX('Тарифы'!$D$4:$D$15,MATCH(C77,'Тарифы'!$A$4:$A$15,0))))</ns0:f>
      </ns0:c>
      <ns0:c r="H77" s="17" t="str">
        <ns0:f>IF(OR(B77="",C77="",E77=""),"",IF(NOT(ISNUMBER(G77)),"Нужны параметры",ROUND(E77*G77/IF(C77="C04",1000,1),2)))</ns0:f>
      </ns0:c>
      <ns0:c r="I77" s="5"/>
      <ns0:c r="J77" s="5"/>
      <ns0:c r="K77" s="5"/>
      <ns0:c r="L77" s="16" t="str">
        <ns0:f>IF(COUNTA(A77:F77,I77:K77)=0,"",IF(OR(A77="",B77="",C77="",NOT(ISNUMBER(D77)),NOT(ISNUMBER(E77)),E77&lt;=0,MOD(E77,1)&lt;&gt;0,AND(C77&lt;&gt;"C04",E77&lt;&gt;1),I77="",J77="",H77="Нужны параметры",AND(OR(C77="T01",C77="C01",C77="C02",C77="C03",C77="C05"),OR(NOT(ISNUMBER(F77)),F77&lt;=0))),"Исправить данные",IF(COUNTIFS($B$5:$B$204,B77)&gt;1,"Повтор позиции",IF('Контрольный лист'!$C$5="","Исправить данные",IF(OR(D77&lt;'Контрольный лист'!$C$5,D77&gt;=EDATE('Контрольный лист'!$C$5,1)),"Вне месяца","")))))</ns0:f>
      </ns0:c>
    </ns0:row>
    <ns0:row r="78" ht="22" customHeight="1">
      <ns0:c r="A78" s="21"/>
      <ns0:c r="B78" s="21"/>
      <ns0:c r="C78" s="21"/>
      <ns0:c r="D78" s="6"/>
      <ns0:c r="E78" s="26"/>
      <ns0:c r="F78" s="27"/>
      <ns0:c r="G78" s="17" t="str">
        <ns0:f>IF(C78="","",IF(C78="T01",'Контрольный лист'!$D$13,INDEX('Тарифы'!$D$4:$D$15,MATCH(C78,'Тарифы'!$A$4:$A$15,0))))</ns0:f>
      </ns0:c>
      <ns0:c r="H78" s="17" t="str">
        <ns0:f>IF(OR(B78="",C78="",E78=""),"",IF(NOT(ISNUMBER(G78)),"Нужны параметры",ROUND(E78*G78/IF(C78="C04",1000,1),2)))</ns0:f>
      </ns0:c>
      <ns0:c r="I78" s="5"/>
      <ns0:c r="J78" s="5"/>
      <ns0:c r="K78" s="5"/>
      <ns0:c r="L78" s="16" t="str">
        <ns0:f>IF(COUNTA(A78:F78,I78:K78)=0,"",IF(OR(A78="",B78="",C78="",NOT(ISNUMBER(D78)),NOT(ISNUMBER(E78)),E78&lt;=0,MOD(E78,1)&lt;&gt;0,AND(C78&lt;&gt;"C04",E78&lt;&gt;1),I78="",J78="",H78="Нужны параметры",AND(OR(C78="T01",C78="C01",C78="C02",C78="C03",C78="C05"),OR(NOT(ISNUMBER(F78)),F78&lt;=0))),"Исправить данные",IF(COUNTIFS($B$5:$B$204,B78)&gt;1,"Повтор позиции",IF('Контрольный лист'!$C$5="","Исправить данные",IF(OR(D78&lt;'Контрольный лист'!$C$5,D78&gt;=EDATE('Контрольный лист'!$C$5,1)),"Вне месяца","")))))</ns0:f>
      </ns0:c>
    </ns0:row>
    <ns0:row r="79" ht="22" customHeight="1">
      <ns0:c r="A79" s="21"/>
      <ns0:c r="B79" s="21"/>
      <ns0:c r="C79" s="21"/>
      <ns0:c r="D79" s="6"/>
      <ns0:c r="E79" s="26"/>
      <ns0:c r="F79" s="27"/>
      <ns0:c r="G79" s="17" t="str">
        <ns0:f>IF(C79="","",IF(C79="T01",'Контрольный лист'!$D$13,INDEX('Тарифы'!$D$4:$D$15,MATCH(C79,'Тарифы'!$A$4:$A$15,0))))</ns0:f>
      </ns0:c>
      <ns0:c r="H79" s="17" t="str">
        <ns0:f>IF(OR(B79="",C79="",E79=""),"",IF(NOT(ISNUMBER(G79)),"Нужны параметры",ROUND(E79*G79/IF(C79="C04",1000,1),2)))</ns0:f>
      </ns0:c>
      <ns0:c r="I79" s="5"/>
      <ns0:c r="J79" s="5"/>
      <ns0:c r="K79" s="5"/>
      <ns0:c r="L79" s="16" t="str">
        <ns0:f>IF(COUNTA(A79:F79,I79:K79)=0,"",IF(OR(A79="",B79="",C79="",NOT(ISNUMBER(D79)),NOT(ISNUMBER(E79)),E79&lt;=0,MOD(E79,1)&lt;&gt;0,AND(C79&lt;&gt;"C04",E79&lt;&gt;1),I79="",J79="",H79="Нужны параметры",AND(OR(C79="T01",C79="C01",C79="C02",C79="C03",C79="C05"),OR(NOT(ISNUMBER(F79)),F79&lt;=0))),"Исправить данные",IF(COUNTIFS($B$5:$B$204,B79)&gt;1,"Повтор позиции",IF('Контрольный лист'!$C$5="","Исправить данные",IF(OR(D79&lt;'Контрольный лист'!$C$5,D79&gt;=EDATE('Контрольный лист'!$C$5,1)),"Вне месяца","")))))</ns0:f>
      </ns0:c>
    </ns0:row>
    <ns0:row r="80" ht="22" customHeight="1">
      <ns0:c r="A80" s="21"/>
      <ns0:c r="B80" s="21"/>
      <ns0:c r="C80" s="21"/>
      <ns0:c r="D80" s="6"/>
      <ns0:c r="E80" s="26"/>
      <ns0:c r="F80" s="27"/>
      <ns0:c r="G80" s="17" t="str">
        <ns0:f>IF(C80="","",IF(C80="T01",'Контрольный лист'!$D$13,INDEX('Тарифы'!$D$4:$D$15,MATCH(C80,'Тарифы'!$A$4:$A$15,0))))</ns0:f>
      </ns0:c>
      <ns0:c r="H80" s="17" t="str">
        <ns0:f>IF(OR(B80="",C80="",E80=""),"",IF(NOT(ISNUMBER(G80)),"Нужны параметры",ROUND(E80*G80/IF(C80="C04",1000,1),2)))</ns0:f>
      </ns0:c>
      <ns0:c r="I80" s="5"/>
      <ns0:c r="J80" s="5"/>
      <ns0:c r="K80" s="5"/>
      <ns0:c r="L80" s="16" t="str">
        <ns0:f>IF(COUNTA(A80:F80,I80:K80)=0,"",IF(OR(A80="",B80="",C80="",NOT(ISNUMBER(D80)),NOT(ISNUMBER(E80)),E80&lt;=0,MOD(E80,1)&lt;&gt;0,AND(C80&lt;&gt;"C04",E80&lt;&gt;1),I80="",J80="",H80="Нужны параметры",AND(OR(C80="T01",C80="C01",C80="C02",C80="C03",C80="C05"),OR(NOT(ISNUMBER(F80)),F80&lt;=0))),"Исправить данные",IF(COUNTIFS($B$5:$B$204,B80)&gt;1,"Повтор позиции",IF('Контрольный лист'!$C$5="","Исправить данные",IF(OR(D80&lt;'Контрольный лист'!$C$5,D80&gt;=EDATE('Контрольный лист'!$C$5,1)),"Вне месяца","")))))</ns0:f>
      </ns0:c>
    </ns0:row>
    <ns0:row r="81" ht="22" customHeight="1">
      <ns0:c r="A81" s="21"/>
      <ns0:c r="B81" s="21"/>
      <ns0:c r="C81" s="21"/>
      <ns0:c r="D81" s="6"/>
      <ns0:c r="E81" s="26"/>
      <ns0:c r="F81" s="27"/>
      <ns0:c r="G81" s="17" t="str">
        <ns0:f>IF(C81="","",IF(C81="T01",'Контрольный лист'!$D$13,INDEX('Тарифы'!$D$4:$D$15,MATCH(C81,'Тарифы'!$A$4:$A$15,0))))</ns0:f>
      </ns0:c>
      <ns0:c r="H81" s="17" t="str">
        <ns0:f>IF(OR(B81="",C81="",E81=""),"",IF(NOT(ISNUMBER(G81)),"Нужны параметры",ROUND(E81*G81/IF(C81="C04",1000,1),2)))</ns0:f>
      </ns0:c>
      <ns0:c r="I81" s="5"/>
      <ns0:c r="J81" s="5"/>
      <ns0:c r="K81" s="5"/>
      <ns0:c r="L81" s="16" t="str">
        <ns0:f>IF(COUNTA(A81:F81,I81:K81)=0,"",IF(OR(A81="",B81="",C81="",NOT(ISNUMBER(D81)),NOT(ISNUMBER(E81)),E81&lt;=0,MOD(E81,1)&lt;&gt;0,AND(C81&lt;&gt;"C04",E81&lt;&gt;1),I81="",J81="",H81="Нужны параметры",AND(OR(C81="T01",C81="C01",C81="C02",C81="C03",C81="C05"),OR(NOT(ISNUMBER(F81)),F81&lt;=0))),"Исправить данные",IF(COUNTIFS($B$5:$B$204,B81)&gt;1,"Повтор позиции",IF('Контрольный лист'!$C$5="","Исправить данные",IF(OR(D81&lt;'Контрольный лист'!$C$5,D81&gt;=EDATE('Контрольный лист'!$C$5,1)),"Вне месяца","")))))</ns0:f>
      </ns0:c>
    </ns0:row>
    <ns0:row r="82" ht="22" customHeight="1">
      <ns0:c r="A82" s="21"/>
      <ns0:c r="B82" s="21"/>
      <ns0:c r="C82" s="21"/>
      <ns0:c r="D82" s="6"/>
      <ns0:c r="E82" s="26"/>
      <ns0:c r="F82" s="27"/>
      <ns0:c r="G82" s="17" t="str">
        <ns0:f>IF(C82="","",IF(C82="T01",'Контрольный лист'!$D$13,INDEX('Тарифы'!$D$4:$D$15,MATCH(C82,'Тарифы'!$A$4:$A$15,0))))</ns0:f>
      </ns0:c>
      <ns0:c r="H82" s="17" t="str">
        <ns0:f>IF(OR(B82="",C82="",E82=""),"",IF(NOT(ISNUMBER(G82)),"Нужны параметры",ROUND(E82*G82/IF(C82="C04",1000,1),2)))</ns0:f>
      </ns0:c>
      <ns0:c r="I82" s="5"/>
      <ns0:c r="J82" s="5"/>
      <ns0:c r="K82" s="5"/>
      <ns0:c r="L82" s="16" t="str">
        <ns0:f>IF(COUNTA(A82:F82,I82:K82)=0,"",IF(OR(A82="",B82="",C82="",NOT(ISNUMBER(D82)),NOT(ISNUMBER(E82)),E82&lt;=0,MOD(E82,1)&lt;&gt;0,AND(C82&lt;&gt;"C04",E82&lt;&gt;1),I82="",J82="",H82="Нужны параметры",AND(OR(C82="T01",C82="C01",C82="C02",C82="C03",C82="C05"),OR(NOT(ISNUMBER(F82)),F82&lt;=0))),"Исправить данные",IF(COUNTIFS($B$5:$B$204,B82)&gt;1,"Повтор позиции",IF('Контрольный лист'!$C$5="","Исправить данные",IF(OR(D82&lt;'Контрольный лист'!$C$5,D82&gt;=EDATE('Контрольный лист'!$C$5,1)),"Вне месяца","")))))</ns0:f>
      </ns0:c>
    </ns0:row>
    <ns0:row r="83" ht="22" customHeight="1">
      <ns0:c r="A83" s="21"/>
      <ns0:c r="B83" s="21"/>
      <ns0:c r="C83" s="21"/>
      <ns0:c r="D83" s="6"/>
      <ns0:c r="E83" s="26"/>
      <ns0:c r="F83" s="27"/>
      <ns0:c r="G83" s="17" t="str">
        <ns0:f>IF(C83="","",IF(C83="T01",'Контрольный лист'!$D$13,INDEX('Тарифы'!$D$4:$D$15,MATCH(C83,'Тарифы'!$A$4:$A$15,0))))</ns0:f>
      </ns0:c>
      <ns0:c r="H83" s="17" t="str">
        <ns0:f>IF(OR(B83="",C83="",E83=""),"",IF(NOT(ISNUMBER(G83)),"Нужны параметры",ROUND(E83*G83/IF(C83="C04",1000,1),2)))</ns0:f>
      </ns0:c>
      <ns0:c r="I83" s="5"/>
      <ns0:c r="J83" s="5"/>
      <ns0:c r="K83" s="5"/>
      <ns0:c r="L83" s="16" t="str">
        <ns0:f>IF(COUNTA(A83:F83,I83:K83)=0,"",IF(OR(A83="",B83="",C83="",NOT(ISNUMBER(D83)),NOT(ISNUMBER(E83)),E83&lt;=0,MOD(E83,1)&lt;&gt;0,AND(C83&lt;&gt;"C04",E83&lt;&gt;1),I83="",J83="",H83="Нужны параметры",AND(OR(C83="T01",C83="C01",C83="C02",C83="C03",C83="C05"),OR(NOT(ISNUMBER(F83)),F83&lt;=0))),"Исправить данные",IF(COUNTIFS($B$5:$B$204,B83)&gt;1,"Повтор позиции",IF('Контрольный лист'!$C$5="","Исправить данные",IF(OR(D83&lt;'Контрольный лист'!$C$5,D83&gt;=EDATE('Контрольный лист'!$C$5,1)),"Вне месяца","")))))</ns0:f>
      </ns0:c>
    </ns0:row>
    <ns0:row r="84" ht="22" customHeight="1">
      <ns0:c r="A84" s="21"/>
      <ns0:c r="B84" s="21"/>
      <ns0:c r="C84" s="21"/>
      <ns0:c r="D84" s="6"/>
      <ns0:c r="E84" s="26"/>
      <ns0:c r="F84" s="27"/>
      <ns0:c r="G84" s="17" t="str">
        <ns0:f>IF(C84="","",IF(C84="T01",'Контрольный лист'!$D$13,INDEX('Тарифы'!$D$4:$D$15,MATCH(C84,'Тарифы'!$A$4:$A$15,0))))</ns0:f>
      </ns0:c>
      <ns0:c r="H84" s="17" t="str">
        <ns0:f>IF(OR(B84="",C84="",E84=""),"",IF(NOT(ISNUMBER(G84)),"Нужны параметры",ROUND(E84*G84/IF(C84="C04",1000,1),2)))</ns0:f>
      </ns0:c>
      <ns0:c r="I84" s="5"/>
      <ns0:c r="J84" s="5"/>
      <ns0:c r="K84" s="5"/>
      <ns0:c r="L84" s="16" t="str">
        <ns0:f>IF(COUNTA(A84:F84,I84:K84)=0,"",IF(OR(A84="",B84="",C84="",NOT(ISNUMBER(D84)),NOT(ISNUMBER(E84)),E84&lt;=0,MOD(E84,1)&lt;&gt;0,AND(C84&lt;&gt;"C04",E84&lt;&gt;1),I84="",J84="",H84="Нужны параметры",AND(OR(C84="T01",C84="C01",C84="C02",C84="C03",C84="C05"),OR(NOT(ISNUMBER(F84)),F84&lt;=0))),"Исправить данные",IF(COUNTIFS($B$5:$B$204,B84)&gt;1,"Повтор позиции",IF('Контрольный лист'!$C$5="","Исправить данные",IF(OR(D84&lt;'Контрольный лист'!$C$5,D84&gt;=EDATE('Контрольный лист'!$C$5,1)),"Вне месяца","")))))</ns0:f>
      </ns0:c>
    </ns0:row>
    <ns0:row r="85" ht="22" customHeight="1">
      <ns0:c r="A85" s="21"/>
      <ns0:c r="B85" s="21"/>
      <ns0:c r="C85" s="21"/>
      <ns0:c r="D85" s="6"/>
      <ns0:c r="E85" s="26"/>
      <ns0:c r="F85" s="27"/>
      <ns0:c r="G85" s="17" t="str">
        <ns0:f>IF(C85="","",IF(C85="T01",'Контрольный лист'!$D$13,INDEX('Тарифы'!$D$4:$D$15,MATCH(C85,'Тарифы'!$A$4:$A$15,0))))</ns0:f>
      </ns0:c>
      <ns0:c r="H85" s="17" t="str">
        <ns0:f>IF(OR(B85="",C85="",E85=""),"",IF(NOT(ISNUMBER(G85)),"Нужны параметры",ROUND(E85*G85/IF(C85="C04",1000,1),2)))</ns0:f>
      </ns0:c>
      <ns0:c r="I85" s="5"/>
      <ns0:c r="J85" s="5"/>
      <ns0:c r="K85" s="5"/>
      <ns0:c r="L85" s="16" t="str">
        <ns0:f>IF(COUNTA(A85:F85,I85:K85)=0,"",IF(OR(A85="",B85="",C85="",NOT(ISNUMBER(D85)),NOT(ISNUMBER(E85)),E85&lt;=0,MOD(E85,1)&lt;&gt;0,AND(C85&lt;&gt;"C04",E85&lt;&gt;1),I85="",J85="",H85="Нужны параметры",AND(OR(C85="T01",C85="C01",C85="C02",C85="C03",C85="C05"),OR(NOT(ISNUMBER(F85)),F85&lt;=0))),"Исправить данные",IF(COUNTIFS($B$5:$B$204,B85)&gt;1,"Повтор позиции",IF('Контрольный лист'!$C$5="","Исправить данные",IF(OR(D85&lt;'Контрольный лист'!$C$5,D85&gt;=EDATE('Контрольный лист'!$C$5,1)),"Вне месяца","")))))</ns0:f>
      </ns0:c>
    </ns0:row>
    <ns0:row r="86" ht="22" customHeight="1">
      <ns0:c r="A86" s="21"/>
      <ns0:c r="B86" s="21"/>
      <ns0:c r="C86" s="21"/>
      <ns0:c r="D86" s="6"/>
      <ns0:c r="E86" s="26"/>
      <ns0:c r="F86" s="27"/>
      <ns0:c r="G86" s="17" t="str">
        <ns0:f>IF(C86="","",IF(C86="T01",'Контрольный лист'!$D$13,INDEX('Тарифы'!$D$4:$D$15,MATCH(C86,'Тарифы'!$A$4:$A$15,0))))</ns0:f>
      </ns0:c>
      <ns0:c r="H86" s="17" t="str">
        <ns0:f>IF(OR(B86="",C86="",E86=""),"",IF(NOT(ISNUMBER(G86)),"Нужны параметры",ROUND(E86*G86/IF(C86="C04",1000,1),2)))</ns0:f>
      </ns0:c>
      <ns0:c r="I86" s="5"/>
      <ns0:c r="J86" s="5"/>
      <ns0:c r="K86" s="5"/>
      <ns0:c r="L86" s="16" t="str">
        <ns0:f>IF(COUNTA(A86:F86,I86:K86)=0,"",IF(OR(A86="",B86="",C86="",NOT(ISNUMBER(D86)),NOT(ISNUMBER(E86)),E86&lt;=0,MOD(E86,1)&lt;&gt;0,AND(C86&lt;&gt;"C04",E86&lt;&gt;1),I86="",J86="",H86="Нужны параметры",AND(OR(C86="T01",C86="C01",C86="C02",C86="C03",C86="C05"),OR(NOT(ISNUMBER(F86)),F86&lt;=0))),"Исправить данные",IF(COUNTIFS($B$5:$B$204,B86)&gt;1,"Повтор позиции",IF('Контрольный лист'!$C$5="","Исправить данные",IF(OR(D86&lt;'Контрольный лист'!$C$5,D86&gt;=EDATE('Контрольный лист'!$C$5,1)),"Вне месяца","")))))</ns0:f>
      </ns0:c>
    </ns0:row>
    <ns0:row r="87" ht="22" customHeight="1">
      <ns0:c r="A87" s="21"/>
      <ns0:c r="B87" s="21"/>
      <ns0:c r="C87" s="21"/>
      <ns0:c r="D87" s="6"/>
      <ns0:c r="E87" s="26"/>
      <ns0:c r="F87" s="27"/>
      <ns0:c r="G87" s="17" t="str">
        <ns0:f>IF(C87="","",IF(C87="T01",'Контрольный лист'!$D$13,INDEX('Тарифы'!$D$4:$D$15,MATCH(C87,'Тарифы'!$A$4:$A$15,0))))</ns0:f>
      </ns0:c>
      <ns0:c r="H87" s="17" t="str">
        <ns0:f>IF(OR(B87="",C87="",E87=""),"",IF(NOT(ISNUMBER(G87)),"Нужны параметры",ROUND(E87*G87/IF(C87="C04",1000,1),2)))</ns0:f>
      </ns0:c>
      <ns0:c r="I87" s="5"/>
      <ns0:c r="J87" s="5"/>
      <ns0:c r="K87" s="5"/>
      <ns0:c r="L87" s="16" t="str">
        <ns0:f>IF(COUNTA(A87:F87,I87:K87)=0,"",IF(OR(A87="",B87="",C87="",NOT(ISNUMBER(D87)),NOT(ISNUMBER(E87)),E87&lt;=0,MOD(E87,1)&lt;&gt;0,AND(C87&lt;&gt;"C04",E87&lt;&gt;1),I87="",J87="",H87="Нужны параметры",AND(OR(C87="T01",C87="C01",C87="C02",C87="C03",C87="C05"),OR(NOT(ISNUMBER(F87)),F87&lt;=0))),"Исправить данные",IF(COUNTIFS($B$5:$B$204,B87)&gt;1,"Повтор позиции",IF('Контрольный лист'!$C$5="","Исправить данные",IF(OR(D87&lt;'Контрольный лист'!$C$5,D87&gt;=EDATE('Контрольный лист'!$C$5,1)),"Вне месяца","")))))</ns0:f>
      </ns0:c>
    </ns0:row>
    <ns0:row r="88" ht="22" customHeight="1">
      <ns0:c r="A88" s="21"/>
      <ns0:c r="B88" s="21"/>
      <ns0:c r="C88" s="21"/>
      <ns0:c r="D88" s="6"/>
      <ns0:c r="E88" s="26"/>
      <ns0:c r="F88" s="27"/>
      <ns0:c r="G88" s="17" t="str">
        <ns0:f>IF(C88="","",IF(C88="T01",'Контрольный лист'!$D$13,INDEX('Тарифы'!$D$4:$D$15,MATCH(C88,'Тарифы'!$A$4:$A$15,0))))</ns0:f>
      </ns0:c>
      <ns0:c r="H88" s="17" t="str">
        <ns0:f>IF(OR(B88="",C88="",E88=""),"",IF(NOT(ISNUMBER(G88)),"Нужны параметры",ROUND(E88*G88/IF(C88="C04",1000,1),2)))</ns0:f>
      </ns0:c>
      <ns0:c r="I88" s="5"/>
      <ns0:c r="J88" s="5"/>
      <ns0:c r="K88" s="5"/>
      <ns0:c r="L88" s="16" t="str">
        <ns0:f>IF(COUNTA(A88:F88,I88:K88)=0,"",IF(OR(A88="",B88="",C88="",NOT(ISNUMBER(D88)),NOT(ISNUMBER(E88)),E88&lt;=0,MOD(E88,1)&lt;&gt;0,AND(C88&lt;&gt;"C04",E88&lt;&gt;1),I88="",J88="",H88="Нужны параметры",AND(OR(C88="T01",C88="C01",C88="C02",C88="C03",C88="C05"),OR(NOT(ISNUMBER(F88)),F88&lt;=0))),"Исправить данные",IF(COUNTIFS($B$5:$B$204,B88)&gt;1,"Повтор позиции",IF('Контрольный лист'!$C$5="","Исправить данные",IF(OR(D88&lt;'Контрольный лист'!$C$5,D88&gt;=EDATE('Контрольный лист'!$C$5,1)),"Вне месяца","")))))</ns0:f>
      </ns0:c>
    </ns0:row>
    <ns0:row r="89" ht="22" customHeight="1">
      <ns0:c r="A89" s="21"/>
      <ns0:c r="B89" s="21"/>
      <ns0:c r="C89" s="21"/>
      <ns0:c r="D89" s="6"/>
      <ns0:c r="E89" s="26"/>
      <ns0:c r="F89" s="27"/>
      <ns0:c r="G89" s="17" t="str">
        <ns0:f>IF(C89="","",IF(C89="T01",'Контрольный лист'!$D$13,INDEX('Тарифы'!$D$4:$D$15,MATCH(C89,'Тарифы'!$A$4:$A$15,0))))</ns0:f>
      </ns0:c>
      <ns0:c r="H89" s="17" t="str">
        <ns0:f>IF(OR(B89="",C89="",E89=""),"",IF(NOT(ISNUMBER(G89)),"Нужны параметры",ROUND(E89*G89/IF(C89="C04",1000,1),2)))</ns0:f>
      </ns0:c>
      <ns0:c r="I89" s="5"/>
      <ns0:c r="J89" s="5"/>
      <ns0:c r="K89" s="5"/>
      <ns0:c r="L89" s="16" t="str">
        <ns0:f>IF(COUNTA(A89:F89,I89:K89)=0,"",IF(OR(A89="",B89="",C89="",NOT(ISNUMBER(D89)),NOT(ISNUMBER(E89)),E89&lt;=0,MOD(E89,1)&lt;&gt;0,AND(C89&lt;&gt;"C04",E89&lt;&gt;1),I89="",J89="",H89="Нужны параметры",AND(OR(C89="T01",C89="C01",C89="C02",C89="C03",C89="C05"),OR(NOT(ISNUMBER(F89)),F89&lt;=0))),"Исправить данные",IF(COUNTIFS($B$5:$B$204,B89)&gt;1,"Повтор позиции",IF('Контрольный лист'!$C$5="","Исправить данные",IF(OR(D89&lt;'Контрольный лист'!$C$5,D89&gt;=EDATE('Контрольный лист'!$C$5,1)),"Вне месяца","")))))</ns0:f>
      </ns0:c>
    </ns0:row>
    <ns0:row r="90" ht="22" customHeight="1">
      <ns0:c r="A90" s="21"/>
      <ns0:c r="B90" s="21"/>
      <ns0:c r="C90" s="21"/>
      <ns0:c r="D90" s="6"/>
      <ns0:c r="E90" s="26"/>
      <ns0:c r="F90" s="27"/>
      <ns0:c r="G90" s="17" t="str">
        <ns0:f>IF(C90="","",IF(C90="T01",'Контрольный лист'!$D$13,INDEX('Тарифы'!$D$4:$D$15,MATCH(C90,'Тарифы'!$A$4:$A$15,0))))</ns0:f>
      </ns0:c>
      <ns0:c r="H90" s="17" t="str">
        <ns0:f>IF(OR(B90="",C90="",E90=""),"",IF(NOT(ISNUMBER(G90)),"Нужны параметры",ROUND(E90*G90/IF(C90="C04",1000,1),2)))</ns0:f>
      </ns0:c>
      <ns0:c r="I90" s="5"/>
      <ns0:c r="J90" s="5"/>
      <ns0:c r="K90" s="5"/>
      <ns0:c r="L90" s="16" t="str">
        <ns0:f>IF(COUNTA(A90:F90,I90:K90)=0,"",IF(OR(A90="",B90="",C90="",NOT(ISNUMBER(D90)),NOT(ISNUMBER(E90)),E90&lt;=0,MOD(E90,1)&lt;&gt;0,AND(C90&lt;&gt;"C04",E90&lt;&gt;1),I90="",J90="",H90="Нужны параметры",AND(OR(C90="T01",C90="C01",C90="C02",C90="C03",C90="C05"),OR(NOT(ISNUMBER(F90)),F90&lt;=0))),"Исправить данные",IF(COUNTIFS($B$5:$B$204,B90)&gt;1,"Повтор позиции",IF('Контрольный лист'!$C$5="","Исправить данные",IF(OR(D90&lt;'Контрольный лист'!$C$5,D90&gt;=EDATE('Контрольный лист'!$C$5,1)),"Вне месяца","")))))</ns0:f>
      </ns0:c>
    </ns0:row>
    <ns0:row r="91" ht="22" customHeight="1">
      <ns0:c r="A91" s="21"/>
      <ns0:c r="B91" s="21"/>
      <ns0:c r="C91" s="21"/>
      <ns0:c r="D91" s="6"/>
      <ns0:c r="E91" s="26"/>
      <ns0:c r="F91" s="27"/>
      <ns0:c r="G91" s="17" t="str">
        <ns0:f>IF(C91="","",IF(C91="T01",'Контрольный лист'!$D$13,INDEX('Тарифы'!$D$4:$D$15,MATCH(C91,'Тарифы'!$A$4:$A$15,0))))</ns0:f>
      </ns0:c>
      <ns0:c r="H91" s="17" t="str">
        <ns0:f>IF(OR(B91="",C91="",E91=""),"",IF(NOT(ISNUMBER(G91)),"Нужны параметры",ROUND(E91*G91/IF(C91="C04",1000,1),2)))</ns0:f>
      </ns0:c>
      <ns0:c r="I91" s="5"/>
      <ns0:c r="J91" s="5"/>
      <ns0:c r="K91" s="5"/>
      <ns0:c r="L91" s="16" t="str">
        <ns0:f>IF(COUNTA(A91:F91,I91:K91)=0,"",IF(OR(A91="",B91="",C91="",NOT(ISNUMBER(D91)),NOT(ISNUMBER(E91)),E91&lt;=0,MOD(E91,1)&lt;&gt;0,AND(C91&lt;&gt;"C04",E91&lt;&gt;1),I91="",J91="",H91="Нужны параметры",AND(OR(C91="T01",C91="C01",C91="C02",C91="C03",C91="C05"),OR(NOT(ISNUMBER(F91)),F91&lt;=0))),"Исправить данные",IF(COUNTIFS($B$5:$B$204,B91)&gt;1,"Повтор позиции",IF('Контрольный лист'!$C$5="","Исправить данные",IF(OR(D91&lt;'Контрольный лист'!$C$5,D91&gt;=EDATE('Контрольный лист'!$C$5,1)),"Вне месяца","")))))</ns0:f>
      </ns0:c>
    </ns0:row>
    <ns0:row r="92" ht="22" customHeight="1">
      <ns0:c r="A92" s="21"/>
      <ns0:c r="B92" s="21"/>
      <ns0:c r="C92" s="21"/>
      <ns0:c r="D92" s="6"/>
      <ns0:c r="E92" s="26"/>
      <ns0:c r="F92" s="27"/>
      <ns0:c r="G92" s="17" t="str">
        <ns0:f>IF(C92="","",IF(C92="T01",'Контрольный лист'!$D$13,INDEX('Тарифы'!$D$4:$D$15,MATCH(C92,'Тарифы'!$A$4:$A$15,0))))</ns0:f>
      </ns0:c>
      <ns0:c r="H92" s="17" t="str">
        <ns0:f>IF(OR(B92="",C92="",E92=""),"",IF(NOT(ISNUMBER(G92)),"Нужны параметры",ROUND(E92*G92/IF(C92="C04",1000,1),2)))</ns0:f>
      </ns0:c>
      <ns0:c r="I92" s="5"/>
      <ns0:c r="J92" s="5"/>
      <ns0:c r="K92" s="5"/>
      <ns0:c r="L92" s="16" t="str">
        <ns0:f>IF(COUNTA(A92:F92,I92:K92)=0,"",IF(OR(A92="",B92="",C92="",NOT(ISNUMBER(D92)),NOT(ISNUMBER(E92)),E92&lt;=0,MOD(E92,1)&lt;&gt;0,AND(C92&lt;&gt;"C04",E92&lt;&gt;1),I92="",J92="",H92="Нужны параметры",AND(OR(C92="T01",C92="C01",C92="C02",C92="C03",C92="C05"),OR(NOT(ISNUMBER(F92)),F92&lt;=0))),"Исправить данные",IF(COUNTIFS($B$5:$B$204,B92)&gt;1,"Повтор позиции",IF('Контрольный лист'!$C$5="","Исправить данные",IF(OR(D92&lt;'Контрольный лист'!$C$5,D92&gt;=EDATE('Контрольный лист'!$C$5,1)),"Вне месяца","")))))</ns0:f>
      </ns0:c>
    </ns0:row>
    <ns0:row r="93" ht="22" customHeight="1">
      <ns0:c r="A93" s="21"/>
      <ns0:c r="B93" s="21"/>
      <ns0:c r="C93" s="21"/>
      <ns0:c r="D93" s="6"/>
      <ns0:c r="E93" s="26"/>
      <ns0:c r="F93" s="27"/>
      <ns0:c r="G93" s="17" t="str">
        <ns0:f>IF(C93="","",IF(C93="T01",'Контрольный лист'!$D$13,INDEX('Тарифы'!$D$4:$D$15,MATCH(C93,'Тарифы'!$A$4:$A$15,0))))</ns0:f>
      </ns0:c>
      <ns0:c r="H93" s="17" t="str">
        <ns0:f>IF(OR(B93="",C93="",E93=""),"",IF(NOT(ISNUMBER(G93)),"Нужны параметры",ROUND(E93*G93/IF(C93="C04",1000,1),2)))</ns0:f>
      </ns0:c>
      <ns0:c r="I93" s="5"/>
      <ns0:c r="J93" s="5"/>
      <ns0:c r="K93" s="5"/>
      <ns0:c r="L93" s="16" t="str">
        <ns0:f>IF(COUNTA(A93:F93,I93:K93)=0,"",IF(OR(A93="",B93="",C93="",NOT(ISNUMBER(D93)),NOT(ISNUMBER(E93)),E93&lt;=0,MOD(E93,1)&lt;&gt;0,AND(C93&lt;&gt;"C04",E93&lt;&gt;1),I93="",J93="",H93="Нужны параметры",AND(OR(C93="T01",C93="C01",C93="C02",C93="C03",C93="C05"),OR(NOT(ISNUMBER(F93)),F93&lt;=0))),"Исправить данные",IF(COUNTIFS($B$5:$B$204,B93)&gt;1,"Повтор позиции",IF('Контрольный лист'!$C$5="","Исправить данные",IF(OR(D93&lt;'Контрольный лист'!$C$5,D93&gt;=EDATE('Контрольный лист'!$C$5,1)),"Вне месяца","")))))</ns0:f>
      </ns0:c>
    </ns0:row>
    <ns0:row r="94" ht="22" customHeight="1">
      <ns0:c r="A94" s="21"/>
      <ns0:c r="B94" s="21"/>
      <ns0:c r="C94" s="21"/>
      <ns0:c r="D94" s="6"/>
      <ns0:c r="E94" s="26"/>
      <ns0:c r="F94" s="27"/>
      <ns0:c r="G94" s="17" t="str">
        <ns0:f>IF(C94="","",IF(C94="T01",'Контрольный лист'!$D$13,INDEX('Тарифы'!$D$4:$D$15,MATCH(C94,'Тарифы'!$A$4:$A$15,0))))</ns0:f>
      </ns0:c>
      <ns0:c r="H94" s="17" t="str">
        <ns0:f>IF(OR(B94="",C94="",E94=""),"",IF(NOT(ISNUMBER(G94)),"Нужны параметры",ROUND(E94*G94/IF(C94="C04",1000,1),2)))</ns0:f>
      </ns0:c>
      <ns0:c r="I94" s="5"/>
      <ns0:c r="J94" s="5"/>
      <ns0:c r="K94" s="5"/>
      <ns0:c r="L94" s="16" t="str">
        <ns0:f>IF(COUNTA(A94:F94,I94:K94)=0,"",IF(OR(A94="",B94="",C94="",NOT(ISNUMBER(D94)),NOT(ISNUMBER(E94)),E94&lt;=0,MOD(E94,1)&lt;&gt;0,AND(C94&lt;&gt;"C04",E94&lt;&gt;1),I94="",J94="",H94="Нужны параметры",AND(OR(C94="T01",C94="C01",C94="C02",C94="C03",C94="C05"),OR(NOT(ISNUMBER(F94)),F94&lt;=0))),"Исправить данные",IF(COUNTIFS($B$5:$B$204,B94)&gt;1,"Повтор позиции",IF('Контрольный лист'!$C$5="","Исправить данные",IF(OR(D94&lt;'Контрольный лист'!$C$5,D94&gt;=EDATE('Контрольный лист'!$C$5,1)),"Вне месяца","")))))</ns0:f>
      </ns0:c>
    </ns0:row>
    <ns0:row r="95" ht="22" customHeight="1">
      <ns0:c r="A95" s="21"/>
      <ns0:c r="B95" s="21"/>
      <ns0:c r="C95" s="21"/>
      <ns0:c r="D95" s="6"/>
      <ns0:c r="E95" s="26"/>
      <ns0:c r="F95" s="27"/>
      <ns0:c r="G95" s="17" t="str">
        <ns0:f>IF(C95="","",IF(C95="T01",'Контрольный лист'!$D$13,INDEX('Тарифы'!$D$4:$D$15,MATCH(C95,'Тарифы'!$A$4:$A$15,0))))</ns0:f>
      </ns0:c>
      <ns0:c r="H95" s="17" t="str">
        <ns0:f>IF(OR(B95="",C95="",E95=""),"",IF(NOT(ISNUMBER(G95)),"Нужны параметры",ROUND(E95*G95/IF(C95="C04",1000,1),2)))</ns0:f>
      </ns0:c>
      <ns0:c r="I95" s="5"/>
      <ns0:c r="J95" s="5"/>
      <ns0:c r="K95" s="5"/>
      <ns0:c r="L95" s="16" t="str">
        <ns0:f>IF(COUNTA(A95:F95,I95:K95)=0,"",IF(OR(A95="",B95="",C95="",NOT(ISNUMBER(D95)),NOT(ISNUMBER(E95)),E95&lt;=0,MOD(E95,1)&lt;&gt;0,AND(C95&lt;&gt;"C04",E95&lt;&gt;1),I95="",J95="",H95="Нужны параметры",AND(OR(C95="T01",C95="C01",C95="C02",C95="C03",C95="C05"),OR(NOT(ISNUMBER(F95)),F95&lt;=0))),"Исправить данные",IF(COUNTIFS($B$5:$B$204,B95)&gt;1,"Повтор позиции",IF('Контрольный лист'!$C$5="","Исправить данные",IF(OR(D95&lt;'Контрольный лист'!$C$5,D95&gt;=EDATE('Контрольный лист'!$C$5,1)),"Вне месяца","")))))</ns0:f>
      </ns0:c>
    </ns0:row>
    <ns0:row r="96" ht="22" customHeight="1">
      <ns0:c r="A96" s="21"/>
      <ns0:c r="B96" s="21"/>
      <ns0:c r="C96" s="21"/>
      <ns0:c r="D96" s="6"/>
      <ns0:c r="E96" s="26"/>
      <ns0:c r="F96" s="27"/>
      <ns0:c r="G96" s="17" t="str">
        <ns0:f>IF(C96="","",IF(C96="T01",'Контрольный лист'!$D$13,INDEX('Тарифы'!$D$4:$D$15,MATCH(C96,'Тарифы'!$A$4:$A$15,0))))</ns0:f>
      </ns0:c>
      <ns0:c r="H96" s="17" t="str">
        <ns0:f>IF(OR(B96="",C96="",E96=""),"",IF(NOT(ISNUMBER(G96)),"Нужны параметры",ROUND(E96*G96/IF(C96="C04",1000,1),2)))</ns0:f>
      </ns0:c>
      <ns0:c r="I96" s="5"/>
      <ns0:c r="J96" s="5"/>
      <ns0:c r="K96" s="5"/>
      <ns0:c r="L96" s="16" t="str">
        <ns0:f>IF(COUNTA(A96:F96,I96:K96)=0,"",IF(OR(A96="",B96="",C96="",NOT(ISNUMBER(D96)),NOT(ISNUMBER(E96)),E96&lt;=0,MOD(E96,1)&lt;&gt;0,AND(C96&lt;&gt;"C04",E96&lt;&gt;1),I96="",J96="",H96="Нужны параметры",AND(OR(C96="T01",C96="C01",C96="C02",C96="C03",C96="C05"),OR(NOT(ISNUMBER(F96)),F96&lt;=0))),"Исправить данные",IF(COUNTIFS($B$5:$B$204,B96)&gt;1,"Повтор позиции",IF('Контрольный лист'!$C$5="","Исправить данные",IF(OR(D96&lt;'Контрольный лист'!$C$5,D96&gt;=EDATE('Контрольный лист'!$C$5,1)),"Вне месяца","")))))</ns0:f>
      </ns0:c>
    </ns0:row>
    <ns0:row r="97" ht="22" customHeight="1">
      <ns0:c r="A97" s="21"/>
      <ns0:c r="B97" s="21"/>
      <ns0:c r="C97" s="21"/>
      <ns0:c r="D97" s="6"/>
      <ns0:c r="E97" s="26"/>
      <ns0:c r="F97" s="27"/>
      <ns0:c r="G97" s="17" t="str">
        <ns0:f>IF(C97="","",IF(C97="T01",'Контрольный лист'!$D$13,INDEX('Тарифы'!$D$4:$D$15,MATCH(C97,'Тарифы'!$A$4:$A$15,0))))</ns0:f>
      </ns0:c>
      <ns0:c r="H97" s="17" t="str">
        <ns0:f>IF(OR(B97="",C97="",E97=""),"",IF(NOT(ISNUMBER(G97)),"Нужны параметры",ROUND(E97*G97/IF(C97="C04",1000,1),2)))</ns0:f>
      </ns0:c>
      <ns0:c r="I97" s="5"/>
      <ns0:c r="J97" s="5"/>
      <ns0:c r="K97" s="5"/>
      <ns0:c r="L97" s="16" t="str">
        <ns0:f>IF(COUNTA(A97:F97,I97:K97)=0,"",IF(OR(A97="",B97="",C97="",NOT(ISNUMBER(D97)),NOT(ISNUMBER(E97)),E97&lt;=0,MOD(E97,1)&lt;&gt;0,AND(C97&lt;&gt;"C04",E97&lt;&gt;1),I97="",J97="",H97="Нужны параметры",AND(OR(C97="T01",C97="C01",C97="C02",C97="C03",C97="C05"),OR(NOT(ISNUMBER(F97)),F97&lt;=0))),"Исправить данные",IF(COUNTIFS($B$5:$B$204,B97)&gt;1,"Повтор позиции",IF('Контрольный лист'!$C$5="","Исправить данные",IF(OR(D97&lt;'Контрольный лист'!$C$5,D97&gt;=EDATE('Контрольный лист'!$C$5,1)),"Вне месяца","")))))</ns0:f>
      </ns0:c>
    </ns0:row>
    <ns0:row r="98" ht="22" customHeight="1">
      <ns0:c r="A98" s="21"/>
      <ns0:c r="B98" s="21"/>
      <ns0:c r="C98" s="21"/>
      <ns0:c r="D98" s="6"/>
      <ns0:c r="E98" s="26"/>
      <ns0:c r="F98" s="27"/>
      <ns0:c r="G98" s="17" t="str">
        <ns0:f>IF(C98="","",IF(C98="T01",'Контрольный лист'!$D$13,INDEX('Тарифы'!$D$4:$D$15,MATCH(C98,'Тарифы'!$A$4:$A$15,0))))</ns0:f>
      </ns0:c>
      <ns0:c r="H98" s="17" t="str">
        <ns0:f>IF(OR(B98="",C98="",E98=""),"",IF(NOT(ISNUMBER(G98)),"Нужны параметры",ROUND(E98*G98/IF(C98="C04",1000,1),2)))</ns0:f>
      </ns0:c>
      <ns0:c r="I98" s="5"/>
      <ns0:c r="J98" s="5"/>
      <ns0:c r="K98" s="5"/>
      <ns0:c r="L98" s="16" t="str">
        <ns0:f>IF(COUNTA(A98:F98,I98:K98)=0,"",IF(OR(A98="",B98="",C98="",NOT(ISNUMBER(D98)),NOT(ISNUMBER(E98)),E98&lt;=0,MOD(E98,1)&lt;&gt;0,AND(C98&lt;&gt;"C04",E98&lt;&gt;1),I98="",J98="",H98="Нужны параметры",AND(OR(C98="T01",C98="C01",C98="C02",C98="C03",C98="C05"),OR(NOT(ISNUMBER(F98)),F98&lt;=0))),"Исправить данные",IF(COUNTIFS($B$5:$B$204,B98)&gt;1,"Повтор позиции",IF('Контрольный лист'!$C$5="","Исправить данные",IF(OR(D98&lt;'Контрольный лист'!$C$5,D98&gt;=EDATE('Контрольный лист'!$C$5,1)),"Вне месяца","")))))</ns0:f>
      </ns0:c>
    </ns0:row>
    <ns0:row r="99" ht="22" customHeight="1">
      <ns0:c r="A99" s="21"/>
      <ns0:c r="B99" s="21"/>
      <ns0:c r="C99" s="21"/>
      <ns0:c r="D99" s="6"/>
      <ns0:c r="E99" s="26"/>
      <ns0:c r="F99" s="27"/>
      <ns0:c r="G99" s="17" t="str">
        <ns0:f>IF(C99="","",IF(C99="T01",'Контрольный лист'!$D$13,INDEX('Тарифы'!$D$4:$D$15,MATCH(C99,'Тарифы'!$A$4:$A$15,0))))</ns0:f>
      </ns0:c>
      <ns0:c r="H99" s="17" t="str">
        <ns0:f>IF(OR(B99="",C99="",E99=""),"",IF(NOT(ISNUMBER(G99)),"Нужны параметры",ROUND(E99*G99/IF(C99="C04",1000,1),2)))</ns0:f>
      </ns0:c>
      <ns0:c r="I99" s="5"/>
      <ns0:c r="J99" s="5"/>
      <ns0:c r="K99" s="5"/>
      <ns0:c r="L99" s="16" t="str">
        <ns0:f>IF(COUNTA(A99:F99,I99:K99)=0,"",IF(OR(A99="",B99="",C99="",NOT(ISNUMBER(D99)),NOT(ISNUMBER(E99)),E99&lt;=0,MOD(E99,1)&lt;&gt;0,AND(C99&lt;&gt;"C04",E99&lt;&gt;1),I99="",J99="",H99="Нужны параметры",AND(OR(C99="T01",C99="C01",C99="C02",C99="C03",C99="C05"),OR(NOT(ISNUMBER(F99)),F99&lt;=0))),"Исправить данные",IF(COUNTIFS($B$5:$B$204,B99)&gt;1,"Повтор позиции",IF('Контрольный лист'!$C$5="","Исправить данные",IF(OR(D99&lt;'Контрольный лист'!$C$5,D99&gt;=EDATE('Контрольный лист'!$C$5,1)),"Вне месяца","")))))</ns0:f>
      </ns0:c>
    </ns0:row>
    <ns0:row r="100" ht="22" customHeight="1">
      <ns0:c r="A100" s="21"/>
      <ns0:c r="B100" s="21"/>
      <ns0:c r="C100" s="21"/>
      <ns0:c r="D100" s="6"/>
      <ns0:c r="E100" s="26"/>
      <ns0:c r="F100" s="27"/>
      <ns0:c r="G100" s="17" t="str">
        <ns0:f>IF(C100="","",IF(C100="T01",'Контрольный лист'!$D$13,INDEX('Тарифы'!$D$4:$D$15,MATCH(C100,'Тарифы'!$A$4:$A$15,0))))</ns0:f>
      </ns0:c>
      <ns0:c r="H100" s="17" t="str">
        <ns0:f>IF(OR(B100="",C100="",E100=""),"",IF(NOT(ISNUMBER(G100)),"Нужны параметры",ROUND(E100*G100/IF(C100="C04",1000,1),2)))</ns0:f>
      </ns0:c>
      <ns0:c r="I100" s="5"/>
      <ns0:c r="J100" s="5"/>
      <ns0:c r="K100" s="5"/>
      <ns0:c r="L100" s="16" t="str">
        <ns0:f>IF(COUNTA(A100:F100,I100:K100)=0,"",IF(OR(A100="",B100="",C100="",NOT(ISNUMBER(D100)),NOT(ISNUMBER(E100)),E100&lt;=0,MOD(E100,1)&lt;&gt;0,AND(C100&lt;&gt;"C04",E100&lt;&gt;1),I100="",J100="",H100="Нужны параметры",AND(OR(C100="T01",C100="C01",C100="C02",C100="C03",C100="C05"),OR(NOT(ISNUMBER(F100)),F100&lt;=0))),"Исправить данные",IF(COUNTIFS($B$5:$B$204,B100)&gt;1,"Повтор позиции",IF('Контрольный лист'!$C$5="","Исправить данные",IF(OR(D100&lt;'Контрольный лист'!$C$5,D100&gt;=EDATE('Контрольный лист'!$C$5,1)),"Вне месяца","")))))</ns0:f>
      </ns0:c>
    </ns0:row>
    <ns0:row r="101" ht="22" customHeight="1">
      <ns0:c r="A101" s="21"/>
      <ns0:c r="B101" s="21"/>
      <ns0:c r="C101" s="21"/>
      <ns0:c r="D101" s="6"/>
      <ns0:c r="E101" s="26"/>
      <ns0:c r="F101" s="27"/>
      <ns0:c r="G101" s="17" t="str">
        <ns0:f>IF(C101="","",IF(C101="T01",'Контрольный лист'!$D$13,INDEX('Тарифы'!$D$4:$D$15,MATCH(C101,'Тарифы'!$A$4:$A$15,0))))</ns0:f>
      </ns0:c>
      <ns0:c r="H101" s="17" t="str">
        <ns0:f>IF(OR(B101="",C101="",E101=""),"",IF(NOT(ISNUMBER(G101)),"Нужны параметры",ROUND(E101*G101/IF(C101="C04",1000,1),2)))</ns0:f>
      </ns0:c>
      <ns0:c r="I101" s="5"/>
      <ns0:c r="J101" s="5"/>
      <ns0:c r="K101" s="5"/>
      <ns0:c r="L101" s="16" t="str">
        <ns0:f>IF(COUNTA(A101:F101,I101:K101)=0,"",IF(OR(A101="",B101="",C101="",NOT(ISNUMBER(D101)),NOT(ISNUMBER(E101)),E101&lt;=0,MOD(E101,1)&lt;&gt;0,AND(C101&lt;&gt;"C04",E101&lt;&gt;1),I101="",J101="",H101="Нужны параметры",AND(OR(C101="T01",C101="C01",C101="C02",C101="C03",C101="C05"),OR(NOT(ISNUMBER(F101)),F101&lt;=0))),"Исправить данные",IF(COUNTIFS($B$5:$B$204,B101)&gt;1,"Повтор позиции",IF('Контрольный лист'!$C$5="","Исправить данные",IF(OR(D101&lt;'Контрольный лист'!$C$5,D101&gt;=EDATE('Контрольный лист'!$C$5,1)),"Вне месяца","")))))</ns0:f>
      </ns0:c>
    </ns0:row>
    <ns0:row r="102" ht="22" customHeight="1">
      <ns0:c r="A102" s="21"/>
      <ns0:c r="B102" s="21"/>
      <ns0:c r="C102" s="21"/>
      <ns0:c r="D102" s="6"/>
      <ns0:c r="E102" s="26"/>
      <ns0:c r="F102" s="27"/>
      <ns0:c r="G102" s="17" t="str">
        <ns0:f>IF(C102="","",IF(C102="T01",'Контрольный лист'!$D$13,INDEX('Тарифы'!$D$4:$D$15,MATCH(C102,'Тарифы'!$A$4:$A$15,0))))</ns0:f>
      </ns0:c>
      <ns0:c r="H102" s="17" t="str">
        <ns0:f>IF(OR(B102="",C102="",E102=""),"",IF(NOT(ISNUMBER(G102)),"Нужны параметры",ROUND(E102*G102/IF(C102="C04",1000,1),2)))</ns0:f>
      </ns0:c>
      <ns0:c r="I102" s="5"/>
      <ns0:c r="J102" s="5"/>
      <ns0:c r="K102" s="5"/>
      <ns0:c r="L102" s="16" t="str">
        <ns0:f>IF(COUNTA(A102:F102,I102:K102)=0,"",IF(OR(A102="",B102="",C102="",NOT(ISNUMBER(D102)),NOT(ISNUMBER(E102)),E102&lt;=0,MOD(E102,1)&lt;&gt;0,AND(C102&lt;&gt;"C04",E102&lt;&gt;1),I102="",J102="",H102="Нужны параметры",AND(OR(C102="T01",C102="C01",C102="C02",C102="C03",C102="C05"),OR(NOT(ISNUMBER(F102)),F102&lt;=0))),"Исправить данные",IF(COUNTIFS($B$5:$B$204,B102)&gt;1,"Повтор позиции",IF('Контрольный лист'!$C$5="","Исправить данные",IF(OR(D102&lt;'Контрольный лист'!$C$5,D102&gt;=EDATE('Контрольный лист'!$C$5,1)),"Вне месяца","")))))</ns0:f>
      </ns0:c>
    </ns0:row>
    <ns0:row r="103" ht="22" customHeight="1">
      <ns0:c r="A103" s="21"/>
      <ns0:c r="B103" s="21"/>
      <ns0:c r="C103" s="21"/>
      <ns0:c r="D103" s="6"/>
      <ns0:c r="E103" s="26"/>
      <ns0:c r="F103" s="27"/>
      <ns0:c r="G103" s="17" t="str">
        <ns0:f>IF(C103="","",IF(C103="T01",'Контрольный лист'!$D$13,INDEX('Тарифы'!$D$4:$D$15,MATCH(C103,'Тарифы'!$A$4:$A$15,0))))</ns0:f>
      </ns0:c>
      <ns0:c r="H103" s="17" t="str">
        <ns0:f>IF(OR(B103="",C103="",E103=""),"",IF(NOT(ISNUMBER(G103)),"Нужны параметры",ROUND(E103*G103/IF(C103="C04",1000,1),2)))</ns0:f>
      </ns0:c>
      <ns0:c r="I103" s="5"/>
      <ns0:c r="J103" s="5"/>
      <ns0:c r="K103" s="5"/>
      <ns0:c r="L103" s="16" t="str">
        <ns0:f>IF(COUNTA(A103:F103,I103:K103)=0,"",IF(OR(A103="",B103="",C103="",NOT(ISNUMBER(D103)),NOT(ISNUMBER(E103)),E103&lt;=0,MOD(E103,1)&lt;&gt;0,AND(C103&lt;&gt;"C04",E103&lt;&gt;1),I103="",J103="",H103="Нужны параметры",AND(OR(C103="T01",C103="C01",C103="C02",C103="C03",C103="C05"),OR(NOT(ISNUMBER(F103)),F103&lt;=0))),"Исправить данные",IF(COUNTIFS($B$5:$B$204,B103)&gt;1,"Повтор позиции",IF('Контрольный лист'!$C$5="","Исправить данные",IF(OR(D103&lt;'Контрольный лист'!$C$5,D103&gt;=EDATE('Контрольный лист'!$C$5,1)),"Вне месяца","")))))</ns0:f>
      </ns0:c>
    </ns0:row>
    <ns0:row r="104" ht="22" customHeight="1">
      <ns0:c r="A104" s="21"/>
      <ns0:c r="B104" s="21"/>
      <ns0:c r="C104" s="21"/>
      <ns0:c r="D104" s="6"/>
      <ns0:c r="E104" s="26"/>
      <ns0:c r="F104" s="27"/>
      <ns0:c r="G104" s="17" t="str">
        <ns0:f>IF(C104="","",IF(C104="T01",'Контрольный лист'!$D$13,INDEX('Тарифы'!$D$4:$D$15,MATCH(C104,'Тарифы'!$A$4:$A$15,0))))</ns0:f>
      </ns0:c>
      <ns0:c r="H104" s="17" t="str">
        <ns0:f>IF(OR(B104="",C104="",E104=""),"",IF(NOT(ISNUMBER(G104)),"Нужны параметры",ROUND(E104*G104/IF(C104="C04",1000,1),2)))</ns0:f>
      </ns0:c>
      <ns0:c r="I104" s="5"/>
      <ns0:c r="J104" s="5"/>
      <ns0:c r="K104" s="5"/>
      <ns0:c r="L104" s="16" t="str">
        <ns0:f>IF(COUNTA(A104:F104,I104:K104)=0,"",IF(OR(A104="",B104="",C104="",NOT(ISNUMBER(D104)),NOT(ISNUMBER(E104)),E104&lt;=0,MOD(E104,1)&lt;&gt;0,AND(C104&lt;&gt;"C04",E104&lt;&gt;1),I104="",J104="",H104="Нужны параметры",AND(OR(C104="T01",C104="C01",C104="C02",C104="C03",C104="C05"),OR(NOT(ISNUMBER(F104)),F104&lt;=0))),"Исправить данные",IF(COUNTIFS($B$5:$B$204,B104)&gt;1,"Повтор позиции",IF('Контрольный лист'!$C$5="","Исправить данные",IF(OR(D104&lt;'Контрольный лист'!$C$5,D104&gt;=EDATE('Контрольный лист'!$C$5,1)),"Вне месяца","")))))</ns0:f>
      </ns0:c>
    </ns0:row>
    <ns0:row r="105" ht="22" customHeight="1">
      <ns0:c r="A105" s="21"/>
      <ns0:c r="B105" s="21"/>
      <ns0:c r="C105" s="21"/>
      <ns0:c r="D105" s="6"/>
      <ns0:c r="E105" s="26"/>
      <ns0:c r="F105" s="27"/>
      <ns0:c r="G105" s="17" t="str">
        <ns0:f>IF(C105="","",IF(C105="T01",'Контрольный лист'!$D$13,INDEX('Тарифы'!$D$4:$D$15,MATCH(C105,'Тарифы'!$A$4:$A$15,0))))</ns0:f>
      </ns0:c>
      <ns0:c r="H105" s="17" t="str">
        <ns0:f>IF(OR(B105="",C105="",E105=""),"",IF(NOT(ISNUMBER(G105)),"Нужны параметры",ROUND(E105*G105/IF(C105="C04",1000,1),2)))</ns0:f>
      </ns0:c>
      <ns0:c r="I105" s="5"/>
      <ns0:c r="J105" s="5"/>
      <ns0:c r="K105" s="5"/>
      <ns0:c r="L105" s="16" t="str">
        <ns0:f>IF(COUNTA(A105:F105,I105:K105)=0,"",IF(OR(A105="",B105="",C105="",NOT(ISNUMBER(D105)),NOT(ISNUMBER(E105)),E105&lt;=0,MOD(E105,1)&lt;&gt;0,AND(C105&lt;&gt;"C04",E105&lt;&gt;1),I105="",J105="",H105="Нужны параметры",AND(OR(C105="T01",C105="C01",C105="C02",C105="C03",C105="C05"),OR(NOT(ISNUMBER(F105)),F105&lt;=0))),"Исправить данные",IF(COUNTIFS($B$5:$B$204,B105)&gt;1,"Повтор позиции",IF('Контрольный лист'!$C$5="","Исправить данные",IF(OR(D105&lt;'Контрольный лист'!$C$5,D105&gt;=EDATE('Контрольный лист'!$C$5,1)),"Вне месяца","")))))</ns0:f>
      </ns0:c>
    </ns0:row>
    <ns0:row r="106" ht="22" customHeight="1">
      <ns0:c r="A106" s="21"/>
      <ns0:c r="B106" s="21"/>
      <ns0:c r="C106" s="21"/>
      <ns0:c r="D106" s="6"/>
      <ns0:c r="E106" s="26"/>
      <ns0:c r="F106" s="27"/>
      <ns0:c r="G106" s="17" t="str">
        <ns0:f>IF(C106="","",IF(C106="T01",'Контрольный лист'!$D$13,INDEX('Тарифы'!$D$4:$D$15,MATCH(C106,'Тарифы'!$A$4:$A$15,0))))</ns0:f>
      </ns0:c>
      <ns0:c r="H106" s="17" t="str">
        <ns0:f>IF(OR(B106="",C106="",E106=""),"",IF(NOT(ISNUMBER(G106)),"Нужны параметры",ROUND(E106*G106/IF(C106="C04",1000,1),2)))</ns0:f>
      </ns0:c>
      <ns0:c r="I106" s="5"/>
      <ns0:c r="J106" s="5"/>
      <ns0:c r="K106" s="5"/>
      <ns0:c r="L106" s="16" t="str">
        <ns0:f>IF(COUNTA(A106:F106,I106:K106)=0,"",IF(OR(A106="",B106="",C106="",NOT(ISNUMBER(D106)),NOT(ISNUMBER(E106)),E106&lt;=0,MOD(E106,1)&lt;&gt;0,AND(C106&lt;&gt;"C04",E106&lt;&gt;1),I106="",J106="",H106="Нужны параметры",AND(OR(C106="T01",C106="C01",C106="C02",C106="C03",C106="C05"),OR(NOT(ISNUMBER(F106)),F106&lt;=0))),"Исправить данные",IF(COUNTIFS($B$5:$B$204,B106)&gt;1,"Повтор позиции",IF('Контрольный лист'!$C$5="","Исправить данные",IF(OR(D106&lt;'Контрольный лист'!$C$5,D106&gt;=EDATE('Контрольный лист'!$C$5,1)),"Вне месяца","")))))</ns0:f>
      </ns0:c>
    </ns0:row>
    <ns0:row r="107" ht="22" customHeight="1">
      <ns0:c r="A107" s="21"/>
      <ns0:c r="B107" s="21"/>
      <ns0:c r="C107" s="21"/>
      <ns0:c r="D107" s="6"/>
      <ns0:c r="E107" s="26"/>
      <ns0:c r="F107" s="27"/>
      <ns0:c r="G107" s="17" t="str">
        <ns0:f>IF(C107="","",IF(C107="T01",'Контрольный лист'!$D$13,INDEX('Тарифы'!$D$4:$D$15,MATCH(C107,'Тарифы'!$A$4:$A$15,0))))</ns0:f>
      </ns0:c>
      <ns0:c r="H107" s="17" t="str">
        <ns0:f>IF(OR(B107="",C107="",E107=""),"",IF(NOT(ISNUMBER(G107)),"Нужны параметры",ROUND(E107*G107/IF(C107="C04",1000,1),2)))</ns0:f>
      </ns0:c>
      <ns0:c r="I107" s="5"/>
      <ns0:c r="J107" s="5"/>
      <ns0:c r="K107" s="5"/>
      <ns0:c r="L107" s="16" t="str">
        <ns0:f>IF(COUNTA(A107:F107,I107:K107)=0,"",IF(OR(A107="",B107="",C107="",NOT(ISNUMBER(D107)),NOT(ISNUMBER(E107)),E107&lt;=0,MOD(E107,1)&lt;&gt;0,AND(C107&lt;&gt;"C04",E107&lt;&gt;1),I107="",J107="",H107="Нужны параметры",AND(OR(C107="T01",C107="C01",C107="C02",C107="C03",C107="C05"),OR(NOT(ISNUMBER(F107)),F107&lt;=0))),"Исправить данные",IF(COUNTIFS($B$5:$B$204,B107)&gt;1,"Повтор позиции",IF('Контрольный лист'!$C$5="","Исправить данные",IF(OR(D107&lt;'Контрольный лист'!$C$5,D107&gt;=EDATE('Контрольный лист'!$C$5,1)),"Вне месяца","")))))</ns0:f>
      </ns0:c>
    </ns0:row>
    <ns0:row r="108" ht="22" customHeight="1">
      <ns0:c r="A108" s="21"/>
      <ns0:c r="B108" s="21"/>
      <ns0:c r="C108" s="21"/>
      <ns0:c r="D108" s="6"/>
      <ns0:c r="E108" s="26"/>
      <ns0:c r="F108" s="27"/>
      <ns0:c r="G108" s="17" t="str">
        <ns0:f>IF(C108="","",IF(C108="T01",'Контрольный лист'!$D$13,INDEX('Тарифы'!$D$4:$D$15,MATCH(C108,'Тарифы'!$A$4:$A$15,0))))</ns0:f>
      </ns0:c>
      <ns0:c r="H108" s="17" t="str">
        <ns0:f>IF(OR(B108="",C108="",E108=""),"",IF(NOT(ISNUMBER(G108)),"Нужны параметры",ROUND(E108*G108/IF(C108="C04",1000,1),2)))</ns0:f>
      </ns0:c>
      <ns0:c r="I108" s="5"/>
      <ns0:c r="J108" s="5"/>
      <ns0:c r="K108" s="5"/>
      <ns0:c r="L108" s="16" t="str">
        <ns0:f>IF(COUNTA(A108:F108,I108:K108)=0,"",IF(OR(A108="",B108="",C108="",NOT(ISNUMBER(D108)),NOT(ISNUMBER(E108)),E108&lt;=0,MOD(E108,1)&lt;&gt;0,AND(C108&lt;&gt;"C04",E108&lt;&gt;1),I108="",J108="",H108="Нужны параметры",AND(OR(C108="T01",C108="C01",C108="C02",C108="C03",C108="C05"),OR(NOT(ISNUMBER(F108)),F108&lt;=0))),"Исправить данные",IF(COUNTIFS($B$5:$B$204,B108)&gt;1,"Повтор позиции",IF('Контрольный лист'!$C$5="","Исправить данные",IF(OR(D108&lt;'Контрольный лист'!$C$5,D108&gt;=EDATE('Контрольный лист'!$C$5,1)),"Вне месяца","")))))</ns0:f>
      </ns0:c>
    </ns0:row>
    <ns0:row r="109" ht="22" customHeight="1">
      <ns0:c r="A109" s="21"/>
      <ns0:c r="B109" s="21"/>
      <ns0:c r="C109" s="21"/>
      <ns0:c r="D109" s="6"/>
      <ns0:c r="E109" s="26"/>
      <ns0:c r="F109" s="27"/>
      <ns0:c r="G109" s="17" t="str">
        <ns0:f>IF(C109="","",IF(C109="T01",'Контрольный лист'!$D$13,INDEX('Тарифы'!$D$4:$D$15,MATCH(C109,'Тарифы'!$A$4:$A$15,0))))</ns0:f>
      </ns0:c>
      <ns0:c r="H109" s="17" t="str">
        <ns0:f>IF(OR(B109="",C109="",E109=""),"",IF(NOT(ISNUMBER(G109)),"Нужны параметры",ROUND(E109*G109/IF(C109="C04",1000,1),2)))</ns0:f>
      </ns0:c>
      <ns0:c r="I109" s="5"/>
      <ns0:c r="J109" s="5"/>
      <ns0:c r="K109" s="5"/>
      <ns0:c r="L109" s="16" t="str">
        <ns0:f>IF(COUNTA(A109:F109,I109:K109)=0,"",IF(OR(A109="",B109="",C109="",NOT(ISNUMBER(D109)),NOT(ISNUMBER(E109)),E109&lt;=0,MOD(E109,1)&lt;&gt;0,AND(C109&lt;&gt;"C04",E109&lt;&gt;1),I109="",J109="",H109="Нужны параметры",AND(OR(C109="T01",C109="C01",C109="C02",C109="C03",C109="C05"),OR(NOT(ISNUMBER(F109)),F109&lt;=0))),"Исправить данные",IF(COUNTIFS($B$5:$B$204,B109)&gt;1,"Повтор позиции",IF('Контрольный лист'!$C$5="","Исправить данные",IF(OR(D109&lt;'Контрольный лист'!$C$5,D109&gt;=EDATE('Контрольный лист'!$C$5,1)),"Вне месяца","")))))</ns0:f>
      </ns0:c>
    </ns0:row>
    <ns0:row r="110" ht="22" customHeight="1">
      <ns0:c r="A110" s="21"/>
      <ns0:c r="B110" s="21"/>
      <ns0:c r="C110" s="21"/>
      <ns0:c r="D110" s="6"/>
      <ns0:c r="E110" s="26"/>
      <ns0:c r="F110" s="27"/>
      <ns0:c r="G110" s="17" t="str">
        <ns0:f>IF(C110="","",IF(C110="T01",'Контрольный лист'!$D$13,INDEX('Тарифы'!$D$4:$D$15,MATCH(C110,'Тарифы'!$A$4:$A$15,0))))</ns0:f>
      </ns0:c>
      <ns0:c r="H110" s="17" t="str">
        <ns0:f>IF(OR(B110="",C110="",E110=""),"",IF(NOT(ISNUMBER(G110)),"Нужны параметры",ROUND(E110*G110/IF(C110="C04",1000,1),2)))</ns0:f>
      </ns0:c>
      <ns0:c r="I110" s="5"/>
      <ns0:c r="J110" s="5"/>
      <ns0:c r="K110" s="5"/>
      <ns0:c r="L110" s="16" t="str">
        <ns0:f>IF(COUNTA(A110:F110,I110:K110)=0,"",IF(OR(A110="",B110="",C110="",NOT(ISNUMBER(D110)),NOT(ISNUMBER(E110)),E110&lt;=0,MOD(E110,1)&lt;&gt;0,AND(C110&lt;&gt;"C04",E110&lt;&gt;1),I110="",J110="",H110="Нужны параметры",AND(OR(C110="T01",C110="C01",C110="C02",C110="C03",C110="C05"),OR(NOT(ISNUMBER(F110)),F110&lt;=0))),"Исправить данные",IF(COUNTIFS($B$5:$B$204,B110)&gt;1,"Повтор позиции",IF('Контрольный лист'!$C$5="","Исправить данные",IF(OR(D110&lt;'Контрольный лист'!$C$5,D110&gt;=EDATE('Контрольный лист'!$C$5,1)),"Вне месяца","")))))</ns0:f>
      </ns0:c>
    </ns0:row>
    <ns0:row r="111" ht="22" customHeight="1">
      <ns0:c r="A111" s="21"/>
      <ns0:c r="B111" s="21"/>
      <ns0:c r="C111" s="21"/>
      <ns0:c r="D111" s="6"/>
      <ns0:c r="E111" s="26"/>
      <ns0:c r="F111" s="27"/>
      <ns0:c r="G111" s="17" t="str">
        <ns0:f>IF(C111="","",IF(C111="T01",'Контрольный лист'!$D$13,INDEX('Тарифы'!$D$4:$D$15,MATCH(C111,'Тарифы'!$A$4:$A$15,0))))</ns0:f>
      </ns0:c>
      <ns0:c r="H111" s="17" t="str">
        <ns0:f>IF(OR(B111="",C111="",E111=""),"",IF(NOT(ISNUMBER(G111)),"Нужны параметры",ROUND(E111*G111/IF(C111="C04",1000,1),2)))</ns0:f>
      </ns0:c>
      <ns0:c r="I111" s="5"/>
      <ns0:c r="J111" s="5"/>
      <ns0:c r="K111" s="5"/>
      <ns0:c r="L111" s="16" t="str">
        <ns0:f>IF(COUNTA(A111:F111,I111:K111)=0,"",IF(OR(A111="",B111="",C111="",NOT(ISNUMBER(D111)),NOT(ISNUMBER(E111)),E111&lt;=0,MOD(E111,1)&lt;&gt;0,AND(C111&lt;&gt;"C04",E111&lt;&gt;1),I111="",J111="",H111="Нужны параметры",AND(OR(C111="T01",C111="C01",C111="C02",C111="C03",C111="C05"),OR(NOT(ISNUMBER(F111)),F111&lt;=0))),"Исправить данные",IF(COUNTIFS($B$5:$B$204,B111)&gt;1,"Повтор позиции",IF('Контрольный лист'!$C$5="","Исправить данные",IF(OR(D111&lt;'Контрольный лист'!$C$5,D111&gt;=EDATE('Контрольный лист'!$C$5,1)),"Вне месяца","")))))</ns0:f>
      </ns0:c>
    </ns0:row>
    <ns0:row r="112" ht="22" customHeight="1">
      <ns0:c r="A112" s="21"/>
      <ns0:c r="B112" s="21"/>
      <ns0:c r="C112" s="21"/>
      <ns0:c r="D112" s="6"/>
      <ns0:c r="E112" s="26"/>
      <ns0:c r="F112" s="27"/>
      <ns0:c r="G112" s="17" t="str">
        <ns0:f>IF(C112="","",IF(C112="T01",'Контрольный лист'!$D$13,INDEX('Тарифы'!$D$4:$D$15,MATCH(C112,'Тарифы'!$A$4:$A$15,0))))</ns0:f>
      </ns0:c>
      <ns0:c r="H112" s="17" t="str">
        <ns0:f>IF(OR(B112="",C112="",E112=""),"",IF(NOT(ISNUMBER(G112)),"Нужны параметры",ROUND(E112*G112/IF(C112="C04",1000,1),2)))</ns0:f>
      </ns0:c>
      <ns0:c r="I112" s="5"/>
      <ns0:c r="J112" s="5"/>
      <ns0:c r="K112" s="5"/>
      <ns0:c r="L112" s="16" t="str">
        <ns0:f>IF(COUNTA(A112:F112,I112:K112)=0,"",IF(OR(A112="",B112="",C112="",NOT(ISNUMBER(D112)),NOT(ISNUMBER(E112)),E112&lt;=0,MOD(E112,1)&lt;&gt;0,AND(C112&lt;&gt;"C04",E112&lt;&gt;1),I112="",J112="",H112="Нужны параметры",AND(OR(C112="T01",C112="C01",C112="C02",C112="C03",C112="C05"),OR(NOT(ISNUMBER(F112)),F112&lt;=0))),"Исправить данные",IF(COUNTIFS($B$5:$B$204,B112)&gt;1,"Повтор позиции",IF('Контрольный лист'!$C$5="","Исправить данные",IF(OR(D112&lt;'Контрольный лист'!$C$5,D112&gt;=EDATE('Контрольный лист'!$C$5,1)),"Вне месяца","")))))</ns0:f>
      </ns0:c>
    </ns0:row>
    <ns0:row r="113" ht="22" customHeight="1">
      <ns0:c r="A113" s="21"/>
      <ns0:c r="B113" s="21"/>
      <ns0:c r="C113" s="21"/>
      <ns0:c r="D113" s="6"/>
      <ns0:c r="E113" s="26"/>
      <ns0:c r="F113" s="27"/>
      <ns0:c r="G113" s="17" t="str">
        <ns0:f>IF(C113="","",IF(C113="T01",'Контрольный лист'!$D$13,INDEX('Тарифы'!$D$4:$D$15,MATCH(C113,'Тарифы'!$A$4:$A$15,0))))</ns0:f>
      </ns0:c>
      <ns0:c r="H113" s="17" t="str">
        <ns0:f>IF(OR(B113="",C113="",E113=""),"",IF(NOT(ISNUMBER(G113)),"Нужны параметры",ROUND(E113*G113/IF(C113="C04",1000,1),2)))</ns0:f>
      </ns0:c>
      <ns0:c r="I113" s="5"/>
      <ns0:c r="J113" s="5"/>
      <ns0:c r="K113" s="5"/>
      <ns0:c r="L113" s="16" t="str">
        <ns0:f>IF(COUNTA(A113:F113,I113:K113)=0,"",IF(OR(A113="",B113="",C113="",NOT(ISNUMBER(D113)),NOT(ISNUMBER(E113)),E113&lt;=0,MOD(E113,1)&lt;&gt;0,AND(C113&lt;&gt;"C04",E113&lt;&gt;1),I113="",J113="",H113="Нужны параметры",AND(OR(C113="T01",C113="C01",C113="C02",C113="C03",C113="C05"),OR(NOT(ISNUMBER(F113)),F113&lt;=0))),"Исправить данные",IF(COUNTIFS($B$5:$B$204,B113)&gt;1,"Повтор позиции",IF('Контрольный лист'!$C$5="","Исправить данные",IF(OR(D113&lt;'Контрольный лист'!$C$5,D113&gt;=EDATE('Контрольный лист'!$C$5,1)),"Вне месяца","")))))</ns0:f>
      </ns0:c>
    </ns0:row>
    <ns0:row r="114" ht="22" customHeight="1">
      <ns0:c r="A114" s="21"/>
      <ns0:c r="B114" s="21"/>
      <ns0:c r="C114" s="21"/>
      <ns0:c r="D114" s="6"/>
      <ns0:c r="E114" s="26"/>
      <ns0:c r="F114" s="27"/>
      <ns0:c r="G114" s="17" t="str">
        <ns0:f>IF(C114="","",IF(C114="T01",'Контрольный лист'!$D$13,INDEX('Тарифы'!$D$4:$D$15,MATCH(C114,'Тарифы'!$A$4:$A$15,0))))</ns0:f>
      </ns0:c>
      <ns0:c r="H114" s="17" t="str">
        <ns0:f>IF(OR(B114="",C114="",E114=""),"",IF(NOT(ISNUMBER(G114)),"Нужны параметры",ROUND(E114*G114/IF(C114="C04",1000,1),2)))</ns0:f>
      </ns0:c>
      <ns0:c r="I114" s="5"/>
      <ns0:c r="J114" s="5"/>
      <ns0:c r="K114" s="5"/>
      <ns0:c r="L114" s="16" t="str">
        <ns0:f>IF(COUNTA(A114:F114,I114:K114)=0,"",IF(OR(A114="",B114="",C114="",NOT(ISNUMBER(D114)),NOT(ISNUMBER(E114)),E114&lt;=0,MOD(E114,1)&lt;&gt;0,AND(C114&lt;&gt;"C04",E114&lt;&gt;1),I114="",J114="",H114="Нужны параметры",AND(OR(C114="T01",C114="C01",C114="C02",C114="C03",C114="C05"),OR(NOT(ISNUMBER(F114)),F114&lt;=0))),"Исправить данные",IF(COUNTIFS($B$5:$B$204,B114)&gt;1,"Повтор позиции",IF('Контрольный лист'!$C$5="","Исправить данные",IF(OR(D114&lt;'Контрольный лист'!$C$5,D114&gt;=EDATE('Контрольный лист'!$C$5,1)),"Вне месяца","")))))</ns0:f>
      </ns0:c>
    </ns0:row>
    <ns0:row r="115" ht="22" customHeight="1">
      <ns0:c r="A115" s="21"/>
      <ns0:c r="B115" s="21"/>
      <ns0:c r="C115" s="21"/>
      <ns0:c r="D115" s="6"/>
      <ns0:c r="E115" s="26"/>
      <ns0:c r="F115" s="27"/>
      <ns0:c r="G115" s="17" t="str">
        <ns0:f>IF(C115="","",IF(C115="T01",'Контрольный лист'!$D$13,INDEX('Тарифы'!$D$4:$D$15,MATCH(C115,'Тарифы'!$A$4:$A$15,0))))</ns0:f>
      </ns0:c>
      <ns0:c r="H115" s="17" t="str">
        <ns0:f>IF(OR(B115="",C115="",E115=""),"",IF(NOT(ISNUMBER(G115)),"Нужны параметры",ROUND(E115*G115/IF(C115="C04",1000,1),2)))</ns0:f>
      </ns0:c>
      <ns0:c r="I115" s="5"/>
      <ns0:c r="J115" s="5"/>
      <ns0:c r="K115" s="5"/>
      <ns0:c r="L115" s="16" t="str">
        <ns0:f>IF(COUNTA(A115:F115,I115:K115)=0,"",IF(OR(A115="",B115="",C115="",NOT(ISNUMBER(D115)),NOT(ISNUMBER(E115)),E115&lt;=0,MOD(E115,1)&lt;&gt;0,AND(C115&lt;&gt;"C04",E115&lt;&gt;1),I115="",J115="",H115="Нужны параметры",AND(OR(C115="T01",C115="C01",C115="C02",C115="C03",C115="C05"),OR(NOT(ISNUMBER(F115)),F115&lt;=0))),"Исправить данные",IF(COUNTIFS($B$5:$B$204,B115)&gt;1,"Повтор позиции",IF('Контрольный лист'!$C$5="","Исправить данные",IF(OR(D115&lt;'Контрольный лист'!$C$5,D115&gt;=EDATE('Контрольный лист'!$C$5,1)),"Вне месяца","")))))</ns0:f>
      </ns0:c>
    </ns0:row>
    <ns0:row r="116" ht="22" customHeight="1">
      <ns0:c r="A116" s="21"/>
      <ns0:c r="B116" s="21"/>
      <ns0:c r="C116" s="21"/>
      <ns0:c r="D116" s="6"/>
      <ns0:c r="E116" s="26"/>
      <ns0:c r="F116" s="27"/>
      <ns0:c r="G116" s="17" t="str">
        <ns0:f>IF(C116="","",IF(C116="T01",'Контрольный лист'!$D$13,INDEX('Тарифы'!$D$4:$D$15,MATCH(C116,'Тарифы'!$A$4:$A$15,0))))</ns0:f>
      </ns0:c>
      <ns0:c r="H116" s="17" t="str">
        <ns0:f>IF(OR(B116="",C116="",E116=""),"",IF(NOT(ISNUMBER(G116)),"Нужны параметры",ROUND(E116*G116/IF(C116="C04",1000,1),2)))</ns0:f>
      </ns0:c>
      <ns0:c r="I116" s="5"/>
      <ns0:c r="J116" s="5"/>
      <ns0:c r="K116" s="5"/>
      <ns0:c r="L116" s="16" t="str">
        <ns0:f>IF(COUNTA(A116:F116,I116:K116)=0,"",IF(OR(A116="",B116="",C116="",NOT(ISNUMBER(D116)),NOT(ISNUMBER(E116)),E116&lt;=0,MOD(E116,1)&lt;&gt;0,AND(C116&lt;&gt;"C04",E116&lt;&gt;1),I116="",J116="",H116="Нужны параметры",AND(OR(C116="T01",C116="C01",C116="C02",C116="C03",C116="C05"),OR(NOT(ISNUMBER(F116)),F116&lt;=0))),"Исправить данные",IF(COUNTIFS($B$5:$B$204,B116)&gt;1,"Повтор позиции",IF('Контрольный лист'!$C$5="","Исправить данные",IF(OR(D116&lt;'Контрольный лист'!$C$5,D116&gt;=EDATE('Контрольный лист'!$C$5,1)),"Вне месяца","")))))</ns0:f>
      </ns0:c>
    </ns0:row>
    <ns0:row r="117" ht="22" customHeight="1">
      <ns0:c r="A117" s="21"/>
      <ns0:c r="B117" s="21"/>
      <ns0:c r="C117" s="21"/>
      <ns0:c r="D117" s="6"/>
      <ns0:c r="E117" s="26"/>
      <ns0:c r="F117" s="27"/>
      <ns0:c r="G117" s="17" t="str">
        <ns0:f>IF(C117="","",IF(C117="T01",'Контрольный лист'!$D$13,INDEX('Тарифы'!$D$4:$D$15,MATCH(C117,'Тарифы'!$A$4:$A$15,0))))</ns0:f>
      </ns0:c>
      <ns0:c r="H117" s="17" t="str">
        <ns0:f>IF(OR(B117="",C117="",E117=""),"",IF(NOT(ISNUMBER(G117)),"Нужны параметры",ROUND(E117*G117/IF(C117="C04",1000,1),2)))</ns0:f>
      </ns0:c>
      <ns0:c r="I117" s="5"/>
      <ns0:c r="J117" s="5"/>
      <ns0:c r="K117" s="5"/>
      <ns0:c r="L117" s="16" t="str">
        <ns0:f>IF(COUNTA(A117:F117,I117:K117)=0,"",IF(OR(A117="",B117="",C117="",NOT(ISNUMBER(D117)),NOT(ISNUMBER(E117)),E117&lt;=0,MOD(E117,1)&lt;&gt;0,AND(C117&lt;&gt;"C04",E117&lt;&gt;1),I117="",J117="",H117="Нужны параметры",AND(OR(C117="T01",C117="C01",C117="C02",C117="C03",C117="C05"),OR(NOT(ISNUMBER(F117)),F117&lt;=0))),"Исправить данные",IF(COUNTIFS($B$5:$B$204,B117)&gt;1,"Повтор позиции",IF('Контрольный лист'!$C$5="","Исправить данные",IF(OR(D117&lt;'Контрольный лист'!$C$5,D117&gt;=EDATE('Контрольный лист'!$C$5,1)),"Вне месяца","")))))</ns0:f>
      </ns0:c>
    </ns0:row>
    <ns0:row r="118" ht="22" customHeight="1">
      <ns0:c r="A118" s="21"/>
      <ns0:c r="B118" s="21"/>
      <ns0:c r="C118" s="21"/>
      <ns0:c r="D118" s="6"/>
      <ns0:c r="E118" s="26"/>
      <ns0:c r="F118" s="27"/>
      <ns0:c r="G118" s="17" t="str">
        <ns0:f>IF(C118="","",IF(C118="T01",'Контрольный лист'!$D$13,INDEX('Тарифы'!$D$4:$D$15,MATCH(C118,'Тарифы'!$A$4:$A$15,0))))</ns0:f>
      </ns0:c>
      <ns0:c r="H118" s="17" t="str">
        <ns0:f>IF(OR(B118="",C118="",E118=""),"",IF(NOT(ISNUMBER(G118)),"Нужны параметры",ROUND(E118*G118/IF(C118="C04",1000,1),2)))</ns0:f>
      </ns0:c>
      <ns0:c r="I118" s="5"/>
      <ns0:c r="J118" s="5"/>
      <ns0:c r="K118" s="5"/>
      <ns0:c r="L118" s="16" t="str">
        <ns0:f>IF(COUNTA(A118:F118,I118:K118)=0,"",IF(OR(A118="",B118="",C118="",NOT(ISNUMBER(D118)),NOT(ISNUMBER(E118)),E118&lt;=0,MOD(E118,1)&lt;&gt;0,AND(C118&lt;&gt;"C04",E118&lt;&gt;1),I118="",J118="",H118="Нужны параметры",AND(OR(C118="T01",C118="C01",C118="C02",C118="C03",C118="C05"),OR(NOT(ISNUMBER(F118)),F118&lt;=0))),"Исправить данные",IF(COUNTIFS($B$5:$B$204,B118)&gt;1,"Повтор позиции",IF('Контрольный лист'!$C$5="","Исправить данные",IF(OR(D118&lt;'Контрольный лист'!$C$5,D118&gt;=EDATE('Контрольный лист'!$C$5,1)),"Вне месяца","")))))</ns0:f>
      </ns0:c>
    </ns0:row>
    <ns0:row r="119" ht="22" customHeight="1">
      <ns0:c r="A119" s="21"/>
      <ns0:c r="B119" s="21"/>
      <ns0:c r="C119" s="21"/>
      <ns0:c r="D119" s="6"/>
      <ns0:c r="E119" s="26"/>
      <ns0:c r="F119" s="27"/>
      <ns0:c r="G119" s="17" t="str">
        <ns0:f>IF(C119="","",IF(C119="T01",'Контрольный лист'!$D$13,INDEX('Тарифы'!$D$4:$D$15,MATCH(C119,'Тарифы'!$A$4:$A$15,0))))</ns0:f>
      </ns0:c>
      <ns0:c r="H119" s="17" t="str">
        <ns0:f>IF(OR(B119="",C119="",E119=""),"",IF(NOT(ISNUMBER(G119)),"Нужны параметры",ROUND(E119*G119/IF(C119="C04",1000,1),2)))</ns0:f>
      </ns0:c>
      <ns0:c r="I119" s="5"/>
      <ns0:c r="J119" s="5"/>
      <ns0:c r="K119" s="5"/>
      <ns0:c r="L119" s="16" t="str">
        <ns0:f>IF(COUNTA(A119:F119,I119:K119)=0,"",IF(OR(A119="",B119="",C119="",NOT(ISNUMBER(D119)),NOT(ISNUMBER(E119)),E119&lt;=0,MOD(E119,1)&lt;&gt;0,AND(C119&lt;&gt;"C04",E119&lt;&gt;1),I119="",J119="",H119="Нужны параметры",AND(OR(C119="T01",C119="C01",C119="C02",C119="C03",C119="C05"),OR(NOT(ISNUMBER(F119)),F119&lt;=0))),"Исправить данные",IF(COUNTIFS($B$5:$B$204,B119)&gt;1,"Повтор позиции",IF('Контрольный лист'!$C$5="","Исправить данные",IF(OR(D119&lt;'Контрольный лист'!$C$5,D119&gt;=EDATE('Контрольный лист'!$C$5,1)),"Вне месяца","")))))</ns0:f>
      </ns0:c>
    </ns0:row>
    <ns0:row r="120" ht="22" customHeight="1">
      <ns0:c r="A120" s="21"/>
      <ns0:c r="B120" s="21"/>
      <ns0:c r="C120" s="21"/>
      <ns0:c r="D120" s="6"/>
      <ns0:c r="E120" s="26"/>
      <ns0:c r="F120" s="27"/>
      <ns0:c r="G120" s="17" t="str">
        <ns0:f>IF(C120="","",IF(C120="T01",'Контрольный лист'!$D$13,INDEX('Тарифы'!$D$4:$D$15,MATCH(C120,'Тарифы'!$A$4:$A$15,0))))</ns0:f>
      </ns0:c>
      <ns0:c r="H120" s="17" t="str">
        <ns0:f>IF(OR(B120="",C120="",E120=""),"",IF(NOT(ISNUMBER(G120)),"Нужны параметры",ROUND(E120*G120/IF(C120="C04",1000,1),2)))</ns0:f>
      </ns0:c>
      <ns0:c r="I120" s="5"/>
      <ns0:c r="J120" s="5"/>
      <ns0:c r="K120" s="5"/>
      <ns0:c r="L120" s="16" t="str">
        <ns0:f>IF(COUNTA(A120:F120,I120:K120)=0,"",IF(OR(A120="",B120="",C120="",NOT(ISNUMBER(D120)),NOT(ISNUMBER(E120)),E120&lt;=0,MOD(E120,1)&lt;&gt;0,AND(C120&lt;&gt;"C04",E120&lt;&gt;1),I120="",J120="",H120="Нужны параметры",AND(OR(C120="T01",C120="C01",C120="C02",C120="C03",C120="C05"),OR(NOT(ISNUMBER(F120)),F120&lt;=0))),"Исправить данные",IF(COUNTIFS($B$5:$B$204,B120)&gt;1,"Повтор позиции",IF('Контрольный лист'!$C$5="","Исправить данные",IF(OR(D120&lt;'Контрольный лист'!$C$5,D120&gt;=EDATE('Контрольный лист'!$C$5,1)),"Вне месяца","")))))</ns0:f>
      </ns0:c>
    </ns0:row>
    <ns0:row r="121" ht="22" customHeight="1">
      <ns0:c r="A121" s="21"/>
      <ns0:c r="B121" s="21"/>
      <ns0:c r="C121" s="21"/>
      <ns0:c r="D121" s="6"/>
      <ns0:c r="E121" s="26"/>
      <ns0:c r="F121" s="27"/>
      <ns0:c r="G121" s="17" t="str">
        <ns0:f>IF(C121="","",IF(C121="T01",'Контрольный лист'!$D$13,INDEX('Тарифы'!$D$4:$D$15,MATCH(C121,'Тарифы'!$A$4:$A$15,0))))</ns0:f>
      </ns0:c>
      <ns0:c r="H121" s="17" t="str">
        <ns0:f>IF(OR(B121="",C121="",E121=""),"",IF(NOT(ISNUMBER(G121)),"Нужны параметры",ROUND(E121*G121/IF(C121="C04",1000,1),2)))</ns0:f>
      </ns0:c>
      <ns0:c r="I121" s="5"/>
      <ns0:c r="J121" s="5"/>
      <ns0:c r="K121" s="5"/>
      <ns0:c r="L121" s="16" t="str">
        <ns0:f>IF(COUNTA(A121:F121,I121:K121)=0,"",IF(OR(A121="",B121="",C121="",NOT(ISNUMBER(D121)),NOT(ISNUMBER(E121)),E121&lt;=0,MOD(E121,1)&lt;&gt;0,AND(C121&lt;&gt;"C04",E121&lt;&gt;1),I121="",J121="",H121="Нужны параметры",AND(OR(C121="T01",C121="C01",C121="C02",C121="C03",C121="C05"),OR(NOT(ISNUMBER(F121)),F121&lt;=0))),"Исправить данные",IF(COUNTIFS($B$5:$B$204,B121)&gt;1,"Повтор позиции",IF('Контрольный лист'!$C$5="","Исправить данные",IF(OR(D121&lt;'Контрольный лист'!$C$5,D121&gt;=EDATE('Контрольный лист'!$C$5,1)),"Вне месяца","")))))</ns0:f>
      </ns0:c>
    </ns0:row>
    <ns0:row r="122" ht="22" customHeight="1">
      <ns0:c r="A122" s="21"/>
      <ns0:c r="B122" s="21"/>
      <ns0:c r="C122" s="21"/>
      <ns0:c r="D122" s="6"/>
      <ns0:c r="E122" s="26"/>
      <ns0:c r="F122" s="27"/>
      <ns0:c r="G122" s="17" t="str">
        <ns0:f>IF(C122="","",IF(C122="T01",'Контрольный лист'!$D$13,INDEX('Тарифы'!$D$4:$D$15,MATCH(C122,'Тарифы'!$A$4:$A$15,0))))</ns0:f>
      </ns0:c>
      <ns0:c r="H122" s="17" t="str">
        <ns0:f>IF(OR(B122="",C122="",E122=""),"",IF(NOT(ISNUMBER(G122)),"Нужны параметры",ROUND(E122*G122/IF(C122="C04",1000,1),2)))</ns0:f>
      </ns0:c>
      <ns0:c r="I122" s="5"/>
      <ns0:c r="J122" s="5"/>
      <ns0:c r="K122" s="5"/>
      <ns0:c r="L122" s="16" t="str">
        <ns0:f>IF(COUNTA(A122:F122,I122:K122)=0,"",IF(OR(A122="",B122="",C122="",NOT(ISNUMBER(D122)),NOT(ISNUMBER(E122)),E122&lt;=0,MOD(E122,1)&lt;&gt;0,AND(C122&lt;&gt;"C04",E122&lt;&gt;1),I122="",J122="",H122="Нужны параметры",AND(OR(C122="T01",C122="C01",C122="C02",C122="C03",C122="C05"),OR(NOT(ISNUMBER(F122)),F122&lt;=0))),"Исправить данные",IF(COUNTIFS($B$5:$B$204,B122)&gt;1,"Повтор позиции",IF('Контрольный лист'!$C$5="","Исправить данные",IF(OR(D122&lt;'Контрольный лист'!$C$5,D122&gt;=EDATE('Контрольный лист'!$C$5,1)),"Вне месяца","")))))</ns0:f>
      </ns0:c>
    </ns0:row>
    <ns0:row r="123" ht="22" customHeight="1">
      <ns0:c r="A123" s="21"/>
      <ns0:c r="B123" s="21"/>
      <ns0:c r="C123" s="21"/>
      <ns0:c r="D123" s="6"/>
      <ns0:c r="E123" s="26"/>
      <ns0:c r="F123" s="27"/>
      <ns0:c r="G123" s="17" t="str">
        <ns0:f>IF(C123="","",IF(C123="T01",'Контрольный лист'!$D$13,INDEX('Тарифы'!$D$4:$D$15,MATCH(C123,'Тарифы'!$A$4:$A$15,0))))</ns0:f>
      </ns0:c>
      <ns0:c r="H123" s="17" t="str">
        <ns0:f>IF(OR(B123="",C123="",E123=""),"",IF(NOT(ISNUMBER(G123)),"Нужны параметры",ROUND(E123*G123/IF(C123="C04",1000,1),2)))</ns0:f>
      </ns0:c>
      <ns0:c r="I123" s="5"/>
      <ns0:c r="J123" s="5"/>
      <ns0:c r="K123" s="5"/>
      <ns0:c r="L123" s="16" t="str">
        <ns0:f>IF(COUNTA(A123:F123,I123:K123)=0,"",IF(OR(A123="",B123="",C123="",NOT(ISNUMBER(D123)),NOT(ISNUMBER(E123)),E123&lt;=0,MOD(E123,1)&lt;&gt;0,AND(C123&lt;&gt;"C04",E123&lt;&gt;1),I123="",J123="",H123="Нужны параметры",AND(OR(C123="T01",C123="C01",C123="C02",C123="C03",C123="C05"),OR(NOT(ISNUMBER(F123)),F123&lt;=0))),"Исправить данные",IF(COUNTIFS($B$5:$B$204,B123)&gt;1,"Повтор позиции",IF('Контрольный лист'!$C$5="","Исправить данные",IF(OR(D123&lt;'Контрольный лист'!$C$5,D123&gt;=EDATE('Контрольный лист'!$C$5,1)),"Вне месяца","")))))</ns0:f>
      </ns0:c>
    </ns0:row>
    <ns0:row r="124" ht="22" customHeight="1">
      <ns0:c r="A124" s="21"/>
      <ns0:c r="B124" s="21"/>
      <ns0:c r="C124" s="21"/>
      <ns0:c r="D124" s="6"/>
      <ns0:c r="E124" s="26"/>
      <ns0:c r="F124" s="27"/>
      <ns0:c r="G124" s="17" t="str">
        <ns0:f>IF(C124="","",IF(C124="T01",'Контрольный лист'!$D$13,INDEX('Тарифы'!$D$4:$D$15,MATCH(C124,'Тарифы'!$A$4:$A$15,0))))</ns0:f>
      </ns0:c>
      <ns0:c r="H124" s="17" t="str">
        <ns0:f>IF(OR(B124="",C124="",E124=""),"",IF(NOT(ISNUMBER(G124)),"Нужны параметры",ROUND(E124*G124/IF(C124="C04",1000,1),2)))</ns0:f>
      </ns0:c>
      <ns0:c r="I124" s="5"/>
      <ns0:c r="J124" s="5"/>
      <ns0:c r="K124" s="5"/>
      <ns0:c r="L124" s="16" t="str">
        <ns0:f>IF(COUNTA(A124:F124,I124:K124)=0,"",IF(OR(A124="",B124="",C124="",NOT(ISNUMBER(D124)),NOT(ISNUMBER(E124)),E124&lt;=0,MOD(E124,1)&lt;&gt;0,AND(C124&lt;&gt;"C04",E124&lt;&gt;1),I124="",J124="",H124="Нужны параметры",AND(OR(C124="T01",C124="C01",C124="C02",C124="C03",C124="C05"),OR(NOT(ISNUMBER(F124)),F124&lt;=0))),"Исправить данные",IF(COUNTIFS($B$5:$B$204,B124)&gt;1,"Повтор позиции",IF('Контрольный лист'!$C$5="","Исправить данные",IF(OR(D124&lt;'Контрольный лист'!$C$5,D124&gt;=EDATE('Контрольный лист'!$C$5,1)),"Вне месяца","")))))</ns0:f>
      </ns0:c>
    </ns0:row>
    <ns0:row r="125" ht="22" customHeight="1">
      <ns0:c r="A125" s="21"/>
      <ns0:c r="B125" s="21"/>
      <ns0:c r="C125" s="21"/>
      <ns0:c r="D125" s="6"/>
      <ns0:c r="E125" s="26"/>
      <ns0:c r="F125" s="27"/>
      <ns0:c r="G125" s="17" t="str">
        <ns0:f>IF(C125="","",IF(C125="T01",'Контрольный лист'!$D$13,INDEX('Тарифы'!$D$4:$D$15,MATCH(C125,'Тарифы'!$A$4:$A$15,0))))</ns0:f>
      </ns0:c>
      <ns0:c r="H125" s="17" t="str">
        <ns0:f>IF(OR(B125="",C125="",E125=""),"",IF(NOT(ISNUMBER(G125)),"Нужны параметры",ROUND(E125*G125/IF(C125="C04",1000,1),2)))</ns0:f>
      </ns0:c>
      <ns0:c r="I125" s="5"/>
      <ns0:c r="J125" s="5"/>
      <ns0:c r="K125" s="5"/>
      <ns0:c r="L125" s="16" t="str">
        <ns0:f>IF(COUNTA(A125:F125,I125:K125)=0,"",IF(OR(A125="",B125="",C125="",NOT(ISNUMBER(D125)),NOT(ISNUMBER(E125)),E125&lt;=0,MOD(E125,1)&lt;&gt;0,AND(C125&lt;&gt;"C04",E125&lt;&gt;1),I125="",J125="",H125="Нужны параметры",AND(OR(C125="T01",C125="C01",C125="C02",C125="C03",C125="C05"),OR(NOT(ISNUMBER(F125)),F125&lt;=0))),"Исправить данные",IF(COUNTIFS($B$5:$B$204,B125)&gt;1,"Повтор позиции",IF('Контрольный лист'!$C$5="","Исправить данные",IF(OR(D125&lt;'Контрольный лист'!$C$5,D125&gt;=EDATE('Контрольный лист'!$C$5,1)),"Вне месяца","")))))</ns0:f>
      </ns0:c>
    </ns0:row>
    <ns0:row r="126" ht="22" customHeight="1">
      <ns0:c r="A126" s="21"/>
      <ns0:c r="B126" s="21"/>
      <ns0:c r="C126" s="21"/>
      <ns0:c r="D126" s="6"/>
      <ns0:c r="E126" s="26"/>
      <ns0:c r="F126" s="27"/>
      <ns0:c r="G126" s="17" t="str">
        <ns0:f>IF(C126="","",IF(C126="T01",'Контрольный лист'!$D$13,INDEX('Тарифы'!$D$4:$D$15,MATCH(C126,'Тарифы'!$A$4:$A$15,0))))</ns0:f>
      </ns0:c>
      <ns0:c r="H126" s="17" t="str">
        <ns0:f>IF(OR(B126="",C126="",E126=""),"",IF(NOT(ISNUMBER(G126)),"Нужны параметры",ROUND(E126*G126/IF(C126="C04",1000,1),2)))</ns0:f>
      </ns0:c>
      <ns0:c r="I126" s="5"/>
      <ns0:c r="J126" s="5"/>
      <ns0:c r="K126" s="5"/>
      <ns0:c r="L126" s="16" t="str">
        <ns0:f>IF(COUNTA(A126:F126,I126:K126)=0,"",IF(OR(A126="",B126="",C126="",NOT(ISNUMBER(D126)),NOT(ISNUMBER(E126)),E126&lt;=0,MOD(E126,1)&lt;&gt;0,AND(C126&lt;&gt;"C04",E126&lt;&gt;1),I126="",J126="",H126="Нужны параметры",AND(OR(C126="T01",C126="C01",C126="C02",C126="C03",C126="C05"),OR(NOT(ISNUMBER(F126)),F126&lt;=0))),"Исправить данные",IF(COUNTIFS($B$5:$B$204,B126)&gt;1,"Повтор позиции",IF('Контрольный лист'!$C$5="","Исправить данные",IF(OR(D126&lt;'Контрольный лист'!$C$5,D126&gt;=EDATE('Контрольный лист'!$C$5,1)),"Вне месяца","")))))</ns0:f>
      </ns0:c>
    </ns0:row>
    <ns0:row r="127" ht="22" customHeight="1">
      <ns0:c r="A127" s="21"/>
      <ns0:c r="B127" s="21"/>
      <ns0:c r="C127" s="21"/>
      <ns0:c r="D127" s="6"/>
      <ns0:c r="E127" s="26"/>
      <ns0:c r="F127" s="27"/>
      <ns0:c r="G127" s="17" t="str">
        <ns0:f>IF(C127="","",IF(C127="T01",'Контрольный лист'!$D$13,INDEX('Тарифы'!$D$4:$D$15,MATCH(C127,'Тарифы'!$A$4:$A$15,0))))</ns0:f>
      </ns0:c>
      <ns0:c r="H127" s="17" t="str">
        <ns0:f>IF(OR(B127="",C127="",E127=""),"",IF(NOT(ISNUMBER(G127)),"Нужны параметры",ROUND(E127*G127/IF(C127="C04",1000,1),2)))</ns0:f>
      </ns0:c>
      <ns0:c r="I127" s="5"/>
      <ns0:c r="J127" s="5"/>
      <ns0:c r="K127" s="5"/>
      <ns0:c r="L127" s="16" t="str">
        <ns0:f>IF(COUNTA(A127:F127,I127:K127)=0,"",IF(OR(A127="",B127="",C127="",NOT(ISNUMBER(D127)),NOT(ISNUMBER(E127)),E127&lt;=0,MOD(E127,1)&lt;&gt;0,AND(C127&lt;&gt;"C04",E127&lt;&gt;1),I127="",J127="",H127="Нужны параметры",AND(OR(C127="T01",C127="C01",C127="C02",C127="C03",C127="C05"),OR(NOT(ISNUMBER(F127)),F127&lt;=0))),"Исправить данные",IF(COUNTIFS($B$5:$B$204,B127)&gt;1,"Повтор позиции",IF('Контрольный лист'!$C$5="","Исправить данные",IF(OR(D127&lt;'Контрольный лист'!$C$5,D127&gt;=EDATE('Контрольный лист'!$C$5,1)),"Вне месяца","")))))</ns0:f>
      </ns0:c>
    </ns0:row>
    <ns0:row r="128" ht="22" customHeight="1">
      <ns0:c r="A128" s="21"/>
      <ns0:c r="B128" s="21"/>
      <ns0:c r="C128" s="21"/>
      <ns0:c r="D128" s="6"/>
      <ns0:c r="E128" s="26"/>
      <ns0:c r="F128" s="27"/>
      <ns0:c r="G128" s="17" t="str">
        <ns0:f>IF(C128="","",IF(C128="T01",'Контрольный лист'!$D$13,INDEX('Тарифы'!$D$4:$D$15,MATCH(C128,'Тарифы'!$A$4:$A$15,0))))</ns0:f>
      </ns0:c>
      <ns0:c r="H128" s="17" t="str">
        <ns0:f>IF(OR(B128="",C128="",E128=""),"",IF(NOT(ISNUMBER(G128)),"Нужны параметры",ROUND(E128*G128/IF(C128="C04",1000,1),2)))</ns0:f>
      </ns0:c>
      <ns0:c r="I128" s="5"/>
      <ns0:c r="J128" s="5"/>
      <ns0:c r="K128" s="5"/>
      <ns0:c r="L128" s="16" t="str">
        <ns0:f>IF(COUNTA(A128:F128,I128:K128)=0,"",IF(OR(A128="",B128="",C128="",NOT(ISNUMBER(D128)),NOT(ISNUMBER(E128)),E128&lt;=0,MOD(E128,1)&lt;&gt;0,AND(C128&lt;&gt;"C04",E128&lt;&gt;1),I128="",J128="",H128="Нужны параметры",AND(OR(C128="T01",C128="C01",C128="C02",C128="C03",C128="C05"),OR(NOT(ISNUMBER(F128)),F128&lt;=0))),"Исправить данные",IF(COUNTIFS($B$5:$B$204,B128)&gt;1,"Повтор позиции",IF('Контрольный лист'!$C$5="","Исправить данные",IF(OR(D128&lt;'Контрольный лист'!$C$5,D128&gt;=EDATE('Контрольный лист'!$C$5,1)),"Вне месяца","")))))</ns0:f>
      </ns0:c>
    </ns0:row>
    <ns0:row r="129" ht="22" customHeight="1">
      <ns0:c r="A129" s="21"/>
      <ns0:c r="B129" s="21"/>
      <ns0:c r="C129" s="21"/>
      <ns0:c r="D129" s="6"/>
      <ns0:c r="E129" s="26"/>
      <ns0:c r="F129" s="27"/>
      <ns0:c r="G129" s="17" t="str">
        <ns0:f>IF(C129="","",IF(C129="T01",'Контрольный лист'!$D$13,INDEX('Тарифы'!$D$4:$D$15,MATCH(C129,'Тарифы'!$A$4:$A$15,0))))</ns0:f>
      </ns0:c>
      <ns0:c r="H129" s="17" t="str">
        <ns0:f>IF(OR(B129="",C129="",E129=""),"",IF(NOT(ISNUMBER(G129)),"Нужны параметры",ROUND(E129*G129/IF(C129="C04",1000,1),2)))</ns0:f>
      </ns0:c>
      <ns0:c r="I129" s="5"/>
      <ns0:c r="J129" s="5"/>
      <ns0:c r="K129" s="5"/>
      <ns0:c r="L129" s="16" t="str">
        <ns0:f>IF(COUNTA(A129:F129,I129:K129)=0,"",IF(OR(A129="",B129="",C129="",NOT(ISNUMBER(D129)),NOT(ISNUMBER(E129)),E129&lt;=0,MOD(E129,1)&lt;&gt;0,AND(C129&lt;&gt;"C04",E129&lt;&gt;1),I129="",J129="",H129="Нужны параметры",AND(OR(C129="T01",C129="C01",C129="C02",C129="C03",C129="C05"),OR(NOT(ISNUMBER(F129)),F129&lt;=0))),"Исправить данные",IF(COUNTIFS($B$5:$B$204,B129)&gt;1,"Повтор позиции",IF('Контрольный лист'!$C$5="","Исправить данные",IF(OR(D129&lt;'Контрольный лист'!$C$5,D129&gt;=EDATE('Контрольный лист'!$C$5,1)),"Вне месяца","")))))</ns0:f>
      </ns0:c>
    </ns0:row>
    <ns0:row r="130" ht="22" customHeight="1">
      <ns0:c r="A130" s="21"/>
      <ns0:c r="B130" s="21"/>
      <ns0:c r="C130" s="21"/>
      <ns0:c r="D130" s="6"/>
      <ns0:c r="E130" s="26"/>
      <ns0:c r="F130" s="27"/>
      <ns0:c r="G130" s="17" t="str">
        <ns0:f>IF(C130="","",IF(C130="T01",'Контрольный лист'!$D$13,INDEX('Тарифы'!$D$4:$D$15,MATCH(C130,'Тарифы'!$A$4:$A$15,0))))</ns0:f>
      </ns0:c>
      <ns0:c r="H130" s="17" t="str">
        <ns0:f>IF(OR(B130="",C130="",E130=""),"",IF(NOT(ISNUMBER(G130)),"Нужны параметры",ROUND(E130*G130/IF(C130="C04",1000,1),2)))</ns0:f>
      </ns0:c>
      <ns0:c r="I130" s="5"/>
      <ns0:c r="J130" s="5"/>
      <ns0:c r="K130" s="5"/>
      <ns0:c r="L130" s="16" t="str">
        <ns0:f>IF(COUNTA(A130:F130,I130:K130)=0,"",IF(OR(A130="",B130="",C130="",NOT(ISNUMBER(D130)),NOT(ISNUMBER(E130)),E130&lt;=0,MOD(E130,1)&lt;&gt;0,AND(C130&lt;&gt;"C04",E130&lt;&gt;1),I130="",J130="",H130="Нужны параметры",AND(OR(C130="T01",C130="C01",C130="C02",C130="C03",C130="C05"),OR(NOT(ISNUMBER(F130)),F130&lt;=0))),"Исправить данные",IF(COUNTIFS($B$5:$B$204,B130)&gt;1,"Повтор позиции",IF('Контрольный лист'!$C$5="","Исправить данные",IF(OR(D130&lt;'Контрольный лист'!$C$5,D130&gt;=EDATE('Контрольный лист'!$C$5,1)),"Вне месяца","")))))</ns0:f>
      </ns0:c>
    </ns0:row>
    <ns0:row r="131" ht="22" customHeight="1">
      <ns0:c r="A131" s="21"/>
      <ns0:c r="B131" s="21"/>
      <ns0:c r="C131" s="21"/>
      <ns0:c r="D131" s="6"/>
      <ns0:c r="E131" s="26"/>
      <ns0:c r="F131" s="27"/>
      <ns0:c r="G131" s="17" t="str">
        <ns0:f>IF(C131="","",IF(C131="T01",'Контрольный лист'!$D$13,INDEX('Тарифы'!$D$4:$D$15,MATCH(C131,'Тарифы'!$A$4:$A$15,0))))</ns0:f>
      </ns0:c>
      <ns0:c r="H131" s="17" t="str">
        <ns0:f>IF(OR(B131="",C131="",E131=""),"",IF(NOT(ISNUMBER(G131)),"Нужны параметры",ROUND(E131*G131/IF(C131="C04",1000,1),2)))</ns0:f>
      </ns0:c>
      <ns0:c r="I131" s="5"/>
      <ns0:c r="J131" s="5"/>
      <ns0:c r="K131" s="5"/>
      <ns0:c r="L131" s="16" t="str">
        <ns0:f>IF(COUNTA(A131:F131,I131:K131)=0,"",IF(OR(A131="",B131="",C131="",NOT(ISNUMBER(D131)),NOT(ISNUMBER(E131)),E131&lt;=0,MOD(E131,1)&lt;&gt;0,AND(C131&lt;&gt;"C04",E131&lt;&gt;1),I131="",J131="",H131="Нужны параметры",AND(OR(C131="T01",C131="C01",C131="C02",C131="C03",C131="C05"),OR(NOT(ISNUMBER(F131)),F131&lt;=0))),"Исправить данные",IF(COUNTIFS($B$5:$B$204,B131)&gt;1,"Повтор позиции",IF('Контрольный лист'!$C$5="","Исправить данные",IF(OR(D131&lt;'Контрольный лист'!$C$5,D131&gt;=EDATE('Контрольный лист'!$C$5,1)),"Вне месяца","")))))</ns0:f>
      </ns0:c>
    </ns0:row>
    <ns0:row r="132" ht="22" customHeight="1">
      <ns0:c r="A132" s="21"/>
      <ns0:c r="B132" s="21"/>
      <ns0:c r="C132" s="21"/>
      <ns0:c r="D132" s="6"/>
      <ns0:c r="E132" s="26"/>
      <ns0:c r="F132" s="27"/>
      <ns0:c r="G132" s="17" t="str">
        <ns0:f>IF(C132="","",IF(C132="T01",'Контрольный лист'!$D$13,INDEX('Тарифы'!$D$4:$D$15,MATCH(C132,'Тарифы'!$A$4:$A$15,0))))</ns0:f>
      </ns0:c>
      <ns0:c r="H132" s="17" t="str">
        <ns0:f>IF(OR(B132="",C132="",E132=""),"",IF(NOT(ISNUMBER(G132)),"Нужны параметры",ROUND(E132*G132/IF(C132="C04",1000,1),2)))</ns0:f>
      </ns0:c>
      <ns0:c r="I132" s="5"/>
      <ns0:c r="J132" s="5"/>
      <ns0:c r="K132" s="5"/>
      <ns0:c r="L132" s="16" t="str">
        <ns0:f>IF(COUNTA(A132:F132,I132:K132)=0,"",IF(OR(A132="",B132="",C132="",NOT(ISNUMBER(D132)),NOT(ISNUMBER(E132)),E132&lt;=0,MOD(E132,1)&lt;&gt;0,AND(C132&lt;&gt;"C04",E132&lt;&gt;1),I132="",J132="",H132="Нужны параметры",AND(OR(C132="T01",C132="C01",C132="C02",C132="C03",C132="C05"),OR(NOT(ISNUMBER(F132)),F132&lt;=0))),"Исправить данные",IF(COUNTIFS($B$5:$B$204,B132)&gt;1,"Повтор позиции",IF('Контрольный лист'!$C$5="","Исправить данные",IF(OR(D132&lt;'Контрольный лист'!$C$5,D132&gt;=EDATE('Контрольный лист'!$C$5,1)),"Вне месяца","")))))</ns0:f>
      </ns0:c>
    </ns0:row>
    <ns0:row r="133" ht="22" customHeight="1">
      <ns0:c r="A133" s="21"/>
      <ns0:c r="B133" s="21"/>
      <ns0:c r="C133" s="21"/>
      <ns0:c r="D133" s="6"/>
      <ns0:c r="E133" s="26"/>
      <ns0:c r="F133" s="27"/>
      <ns0:c r="G133" s="17" t="str">
        <ns0:f>IF(C133="","",IF(C133="T01",'Контрольный лист'!$D$13,INDEX('Тарифы'!$D$4:$D$15,MATCH(C133,'Тарифы'!$A$4:$A$15,0))))</ns0:f>
      </ns0:c>
      <ns0:c r="H133" s="17" t="str">
        <ns0:f>IF(OR(B133="",C133="",E133=""),"",IF(NOT(ISNUMBER(G133)),"Нужны параметры",ROUND(E133*G133/IF(C133="C04",1000,1),2)))</ns0:f>
      </ns0:c>
      <ns0:c r="I133" s="5"/>
      <ns0:c r="J133" s="5"/>
      <ns0:c r="K133" s="5"/>
      <ns0:c r="L133" s="16" t="str">
        <ns0:f>IF(COUNTA(A133:F133,I133:K133)=0,"",IF(OR(A133="",B133="",C133="",NOT(ISNUMBER(D133)),NOT(ISNUMBER(E133)),E133&lt;=0,MOD(E133,1)&lt;&gt;0,AND(C133&lt;&gt;"C04",E133&lt;&gt;1),I133="",J133="",H133="Нужны параметры",AND(OR(C133="T01",C133="C01",C133="C02",C133="C03",C133="C05"),OR(NOT(ISNUMBER(F133)),F133&lt;=0))),"Исправить данные",IF(COUNTIFS($B$5:$B$204,B133)&gt;1,"Повтор позиции",IF('Контрольный лист'!$C$5="","Исправить данные",IF(OR(D133&lt;'Контрольный лист'!$C$5,D133&gt;=EDATE('Контрольный лист'!$C$5,1)),"Вне месяца","")))))</ns0:f>
      </ns0:c>
    </ns0:row>
    <ns0:row r="134" ht="22" customHeight="1">
      <ns0:c r="A134" s="21"/>
      <ns0:c r="B134" s="21"/>
      <ns0:c r="C134" s="21"/>
      <ns0:c r="D134" s="6"/>
      <ns0:c r="E134" s="26"/>
      <ns0:c r="F134" s="27"/>
      <ns0:c r="G134" s="17" t="str">
        <ns0:f>IF(C134="","",IF(C134="T01",'Контрольный лист'!$D$13,INDEX('Тарифы'!$D$4:$D$15,MATCH(C134,'Тарифы'!$A$4:$A$15,0))))</ns0:f>
      </ns0:c>
      <ns0:c r="H134" s="17" t="str">
        <ns0:f>IF(OR(B134="",C134="",E134=""),"",IF(NOT(ISNUMBER(G134)),"Нужны параметры",ROUND(E134*G134/IF(C134="C04",1000,1),2)))</ns0:f>
      </ns0:c>
      <ns0:c r="I134" s="5"/>
      <ns0:c r="J134" s="5"/>
      <ns0:c r="K134" s="5"/>
      <ns0:c r="L134" s="16" t="str">
        <ns0:f>IF(COUNTA(A134:F134,I134:K134)=0,"",IF(OR(A134="",B134="",C134="",NOT(ISNUMBER(D134)),NOT(ISNUMBER(E134)),E134&lt;=0,MOD(E134,1)&lt;&gt;0,AND(C134&lt;&gt;"C04",E134&lt;&gt;1),I134="",J134="",H134="Нужны параметры",AND(OR(C134="T01",C134="C01",C134="C02",C134="C03",C134="C05"),OR(NOT(ISNUMBER(F134)),F134&lt;=0))),"Исправить данные",IF(COUNTIFS($B$5:$B$204,B134)&gt;1,"Повтор позиции",IF('Контрольный лист'!$C$5="","Исправить данные",IF(OR(D134&lt;'Контрольный лист'!$C$5,D134&gt;=EDATE('Контрольный лист'!$C$5,1)),"Вне месяца","")))))</ns0:f>
      </ns0:c>
    </ns0:row>
    <ns0:row r="135" ht="22" customHeight="1">
      <ns0:c r="A135" s="21"/>
      <ns0:c r="B135" s="21"/>
      <ns0:c r="C135" s="21"/>
      <ns0:c r="D135" s="6"/>
      <ns0:c r="E135" s="26"/>
      <ns0:c r="F135" s="27"/>
      <ns0:c r="G135" s="17" t="str">
        <ns0:f>IF(C135="","",IF(C135="T01",'Контрольный лист'!$D$13,INDEX('Тарифы'!$D$4:$D$15,MATCH(C135,'Тарифы'!$A$4:$A$15,0))))</ns0:f>
      </ns0:c>
      <ns0:c r="H135" s="17" t="str">
        <ns0:f>IF(OR(B135="",C135="",E135=""),"",IF(NOT(ISNUMBER(G135)),"Нужны параметры",ROUND(E135*G135/IF(C135="C04",1000,1),2)))</ns0:f>
      </ns0:c>
      <ns0:c r="I135" s="5"/>
      <ns0:c r="J135" s="5"/>
      <ns0:c r="K135" s="5"/>
      <ns0:c r="L135" s="16" t="str">
        <ns0:f>IF(COUNTA(A135:F135,I135:K135)=0,"",IF(OR(A135="",B135="",C135="",NOT(ISNUMBER(D135)),NOT(ISNUMBER(E135)),E135&lt;=0,MOD(E135,1)&lt;&gt;0,AND(C135&lt;&gt;"C04",E135&lt;&gt;1),I135="",J135="",H135="Нужны параметры",AND(OR(C135="T01",C135="C01",C135="C02",C135="C03",C135="C05"),OR(NOT(ISNUMBER(F135)),F135&lt;=0))),"Исправить данные",IF(COUNTIFS($B$5:$B$204,B135)&gt;1,"Повтор позиции",IF('Контрольный лист'!$C$5="","Исправить данные",IF(OR(D135&lt;'Контрольный лист'!$C$5,D135&gt;=EDATE('Контрольный лист'!$C$5,1)),"Вне месяца","")))))</ns0:f>
      </ns0:c>
    </ns0:row>
    <ns0:row r="136" ht="22" customHeight="1">
      <ns0:c r="A136" s="21"/>
      <ns0:c r="B136" s="21"/>
      <ns0:c r="C136" s="21"/>
      <ns0:c r="D136" s="6"/>
      <ns0:c r="E136" s="26"/>
      <ns0:c r="F136" s="27"/>
      <ns0:c r="G136" s="17" t="str">
        <ns0:f>IF(C136="","",IF(C136="T01",'Контрольный лист'!$D$13,INDEX('Тарифы'!$D$4:$D$15,MATCH(C136,'Тарифы'!$A$4:$A$15,0))))</ns0:f>
      </ns0:c>
      <ns0:c r="H136" s="17" t="str">
        <ns0:f>IF(OR(B136="",C136="",E136=""),"",IF(NOT(ISNUMBER(G136)),"Нужны параметры",ROUND(E136*G136/IF(C136="C04",1000,1),2)))</ns0:f>
      </ns0:c>
      <ns0:c r="I136" s="5"/>
      <ns0:c r="J136" s="5"/>
      <ns0:c r="K136" s="5"/>
      <ns0:c r="L136" s="16" t="str">
        <ns0:f>IF(COUNTA(A136:F136,I136:K136)=0,"",IF(OR(A136="",B136="",C136="",NOT(ISNUMBER(D136)),NOT(ISNUMBER(E136)),E136&lt;=0,MOD(E136,1)&lt;&gt;0,AND(C136&lt;&gt;"C04",E136&lt;&gt;1),I136="",J136="",H136="Нужны параметры",AND(OR(C136="T01",C136="C01",C136="C02",C136="C03",C136="C05"),OR(NOT(ISNUMBER(F136)),F136&lt;=0))),"Исправить данные",IF(COUNTIFS($B$5:$B$204,B136)&gt;1,"Повтор позиции",IF('Контрольный лист'!$C$5="","Исправить данные",IF(OR(D136&lt;'Контрольный лист'!$C$5,D136&gt;=EDATE('Контрольный лист'!$C$5,1)),"Вне месяца","")))))</ns0:f>
      </ns0:c>
    </ns0:row>
    <ns0:row r="137" ht="22" customHeight="1">
      <ns0:c r="A137" s="21"/>
      <ns0:c r="B137" s="21"/>
      <ns0:c r="C137" s="21"/>
      <ns0:c r="D137" s="6"/>
      <ns0:c r="E137" s="26"/>
      <ns0:c r="F137" s="27"/>
      <ns0:c r="G137" s="17" t="str">
        <ns0:f>IF(C137="","",IF(C137="T01",'Контрольный лист'!$D$13,INDEX('Тарифы'!$D$4:$D$15,MATCH(C137,'Тарифы'!$A$4:$A$15,0))))</ns0:f>
      </ns0:c>
      <ns0:c r="H137" s="17" t="str">
        <ns0:f>IF(OR(B137="",C137="",E137=""),"",IF(NOT(ISNUMBER(G137)),"Нужны параметры",ROUND(E137*G137/IF(C137="C04",1000,1),2)))</ns0:f>
      </ns0:c>
      <ns0:c r="I137" s="5"/>
      <ns0:c r="J137" s="5"/>
      <ns0:c r="K137" s="5"/>
      <ns0:c r="L137" s="16" t="str">
        <ns0:f>IF(COUNTA(A137:F137,I137:K137)=0,"",IF(OR(A137="",B137="",C137="",NOT(ISNUMBER(D137)),NOT(ISNUMBER(E137)),E137&lt;=0,MOD(E137,1)&lt;&gt;0,AND(C137&lt;&gt;"C04",E137&lt;&gt;1),I137="",J137="",H137="Нужны параметры",AND(OR(C137="T01",C137="C01",C137="C02",C137="C03",C137="C05"),OR(NOT(ISNUMBER(F137)),F137&lt;=0))),"Исправить данные",IF(COUNTIFS($B$5:$B$204,B137)&gt;1,"Повтор позиции",IF('Контрольный лист'!$C$5="","Исправить данные",IF(OR(D137&lt;'Контрольный лист'!$C$5,D137&gt;=EDATE('Контрольный лист'!$C$5,1)),"Вне месяца","")))))</ns0:f>
      </ns0:c>
    </ns0:row>
    <ns0:row r="138" ht="22" customHeight="1">
      <ns0:c r="A138" s="21"/>
      <ns0:c r="B138" s="21"/>
      <ns0:c r="C138" s="21"/>
      <ns0:c r="D138" s="6"/>
      <ns0:c r="E138" s="26"/>
      <ns0:c r="F138" s="27"/>
      <ns0:c r="G138" s="17" t="str">
        <ns0:f>IF(C138="","",IF(C138="T01",'Контрольный лист'!$D$13,INDEX('Тарифы'!$D$4:$D$15,MATCH(C138,'Тарифы'!$A$4:$A$15,0))))</ns0:f>
      </ns0:c>
      <ns0:c r="H138" s="17" t="str">
        <ns0:f>IF(OR(B138="",C138="",E138=""),"",IF(NOT(ISNUMBER(G138)),"Нужны параметры",ROUND(E138*G138/IF(C138="C04",1000,1),2)))</ns0:f>
      </ns0:c>
      <ns0:c r="I138" s="5"/>
      <ns0:c r="J138" s="5"/>
      <ns0:c r="K138" s="5"/>
      <ns0:c r="L138" s="16" t="str">
        <ns0:f>IF(COUNTA(A138:F138,I138:K138)=0,"",IF(OR(A138="",B138="",C138="",NOT(ISNUMBER(D138)),NOT(ISNUMBER(E138)),E138&lt;=0,MOD(E138,1)&lt;&gt;0,AND(C138&lt;&gt;"C04",E138&lt;&gt;1),I138="",J138="",H138="Нужны параметры",AND(OR(C138="T01",C138="C01",C138="C02",C138="C03",C138="C05"),OR(NOT(ISNUMBER(F138)),F138&lt;=0))),"Исправить данные",IF(COUNTIFS($B$5:$B$204,B138)&gt;1,"Повтор позиции",IF('Контрольный лист'!$C$5="","Исправить данные",IF(OR(D138&lt;'Контрольный лист'!$C$5,D138&gt;=EDATE('Контрольный лист'!$C$5,1)),"Вне месяца","")))))</ns0:f>
      </ns0:c>
    </ns0:row>
    <ns0:row r="139" ht="22" customHeight="1">
      <ns0:c r="A139" s="21"/>
      <ns0:c r="B139" s="21"/>
      <ns0:c r="C139" s="21"/>
      <ns0:c r="D139" s="6"/>
      <ns0:c r="E139" s="26"/>
      <ns0:c r="F139" s="27"/>
      <ns0:c r="G139" s="17" t="str">
        <ns0:f>IF(C139="","",IF(C139="T01",'Контрольный лист'!$D$13,INDEX('Тарифы'!$D$4:$D$15,MATCH(C139,'Тарифы'!$A$4:$A$15,0))))</ns0:f>
      </ns0:c>
      <ns0:c r="H139" s="17" t="str">
        <ns0:f>IF(OR(B139="",C139="",E139=""),"",IF(NOT(ISNUMBER(G139)),"Нужны параметры",ROUND(E139*G139/IF(C139="C04",1000,1),2)))</ns0:f>
      </ns0:c>
      <ns0:c r="I139" s="5"/>
      <ns0:c r="J139" s="5"/>
      <ns0:c r="K139" s="5"/>
      <ns0:c r="L139" s="16" t="str">
        <ns0:f>IF(COUNTA(A139:F139,I139:K139)=0,"",IF(OR(A139="",B139="",C139="",NOT(ISNUMBER(D139)),NOT(ISNUMBER(E139)),E139&lt;=0,MOD(E139,1)&lt;&gt;0,AND(C139&lt;&gt;"C04",E139&lt;&gt;1),I139="",J139="",H139="Нужны параметры",AND(OR(C139="T01",C139="C01",C139="C02",C139="C03",C139="C05"),OR(NOT(ISNUMBER(F139)),F139&lt;=0))),"Исправить данные",IF(COUNTIFS($B$5:$B$204,B139)&gt;1,"Повтор позиции",IF('Контрольный лист'!$C$5="","Исправить данные",IF(OR(D139&lt;'Контрольный лист'!$C$5,D139&gt;=EDATE('Контрольный лист'!$C$5,1)),"Вне месяца","")))))</ns0:f>
      </ns0:c>
    </ns0:row>
    <ns0:row r="140" ht="22" customHeight="1">
      <ns0:c r="A140" s="21"/>
      <ns0:c r="B140" s="21"/>
      <ns0:c r="C140" s="21"/>
      <ns0:c r="D140" s="6"/>
      <ns0:c r="E140" s="26"/>
      <ns0:c r="F140" s="27"/>
      <ns0:c r="G140" s="17" t="str">
        <ns0:f>IF(C140="","",IF(C140="T01",'Контрольный лист'!$D$13,INDEX('Тарифы'!$D$4:$D$15,MATCH(C140,'Тарифы'!$A$4:$A$15,0))))</ns0:f>
      </ns0:c>
      <ns0:c r="H140" s="17" t="str">
        <ns0:f>IF(OR(B140="",C140="",E140=""),"",IF(NOT(ISNUMBER(G140)),"Нужны параметры",ROUND(E140*G140/IF(C140="C04",1000,1),2)))</ns0:f>
      </ns0:c>
      <ns0:c r="I140" s="5"/>
      <ns0:c r="J140" s="5"/>
      <ns0:c r="K140" s="5"/>
      <ns0:c r="L140" s="16" t="str">
        <ns0:f>IF(COUNTA(A140:F140,I140:K140)=0,"",IF(OR(A140="",B140="",C140="",NOT(ISNUMBER(D140)),NOT(ISNUMBER(E140)),E140&lt;=0,MOD(E140,1)&lt;&gt;0,AND(C140&lt;&gt;"C04",E140&lt;&gt;1),I140="",J140="",H140="Нужны параметры",AND(OR(C140="T01",C140="C01",C140="C02",C140="C03",C140="C05"),OR(NOT(ISNUMBER(F140)),F140&lt;=0))),"Исправить данные",IF(COUNTIFS($B$5:$B$204,B140)&gt;1,"Повтор позиции",IF('Контрольный лист'!$C$5="","Исправить данные",IF(OR(D140&lt;'Контрольный лист'!$C$5,D140&gt;=EDATE('Контрольный лист'!$C$5,1)),"Вне месяца","")))))</ns0:f>
      </ns0:c>
    </ns0:row>
    <ns0:row r="141" ht="22" customHeight="1">
      <ns0:c r="A141" s="21"/>
      <ns0:c r="B141" s="21"/>
      <ns0:c r="C141" s="21"/>
      <ns0:c r="D141" s="6"/>
      <ns0:c r="E141" s="26"/>
      <ns0:c r="F141" s="27"/>
      <ns0:c r="G141" s="17" t="str">
        <ns0:f>IF(C141="","",IF(C141="T01",'Контрольный лист'!$D$13,INDEX('Тарифы'!$D$4:$D$15,MATCH(C141,'Тарифы'!$A$4:$A$15,0))))</ns0:f>
      </ns0:c>
      <ns0:c r="H141" s="17" t="str">
        <ns0:f>IF(OR(B141="",C141="",E141=""),"",IF(NOT(ISNUMBER(G141)),"Нужны параметры",ROUND(E141*G141/IF(C141="C04",1000,1),2)))</ns0:f>
      </ns0:c>
      <ns0:c r="I141" s="5"/>
      <ns0:c r="J141" s="5"/>
      <ns0:c r="K141" s="5"/>
      <ns0:c r="L141" s="16" t="str">
        <ns0:f>IF(COUNTA(A141:F141,I141:K141)=0,"",IF(OR(A141="",B141="",C141="",NOT(ISNUMBER(D141)),NOT(ISNUMBER(E141)),E141&lt;=0,MOD(E141,1)&lt;&gt;0,AND(C141&lt;&gt;"C04",E141&lt;&gt;1),I141="",J141="",H141="Нужны параметры",AND(OR(C141="T01",C141="C01",C141="C02",C141="C03",C141="C05"),OR(NOT(ISNUMBER(F141)),F141&lt;=0))),"Исправить данные",IF(COUNTIFS($B$5:$B$204,B141)&gt;1,"Повтор позиции",IF('Контрольный лист'!$C$5="","Исправить данные",IF(OR(D141&lt;'Контрольный лист'!$C$5,D141&gt;=EDATE('Контрольный лист'!$C$5,1)),"Вне месяца","")))))</ns0:f>
      </ns0:c>
    </ns0:row>
    <ns0:row r="142" ht="22" customHeight="1">
      <ns0:c r="A142" s="21"/>
      <ns0:c r="B142" s="21"/>
      <ns0:c r="C142" s="21"/>
      <ns0:c r="D142" s="6"/>
      <ns0:c r="E142" s="26"/>
      <ns0:c r="F142" s="27"/>
      <ns0:c r="G142" s="17" t="str">
        <ns0:f>IF(C142="","",IF(C142="T01",'Контрольный лист'!$D$13,INDEX('Тарифы'!$D$4:$D$15,MATCH(C142,'Тарифы'!$A$4:$A$15,0))))</ns0:f>
      </ns0:c>
      <ns0:c r="H142" s="17" t="str">
        <ns0:f>IF(OR(B142="",C142="",E142=""),"",IF(NOT(ISNUMBER(G142)),"Нужны параметры",ROUND(E142*G142/IF(C142="C04",1000,1),2)))</ns0:f>
      </ns0:c>
      <ns0:c r="I142" s="5"/>
      <ns0:c r="J142" s="5"/>
      <ns0:c r="K142" s="5"/>
      <ns0:c r="L142" s="16" t="str">
        <ns0:f>IF(COUNTA(A142:F142,I142:K142)=0,"",IF(OR(A142="",B142="",C142="",NOT(ISNUMBER(D142)),NOT(ISNUMBER(E142)),E142&lt;=0,MOD(E142,1)&lt;&gt;0,AND(C142&lt;&gt;"C04",E142&lt;&gt;1),I142="",J142="",H142="Нужны параметры",AND(OR(C142="T01",C142="C01",C142="C02",C142="C03",C142="C05"),OR(NOT(ISNUMBER(F142)),F142&lt;=0))),"Исправить данные",IF(COUNTIFS($B$5:$B$204,B142)&gt;1,"Повтор позиции",IF('Контрольный лист'!$C$5="","Исправить данные",IF(OR(D142&lt;'Контрольный лист'!$C$5,D142&gt;=EDATE('Контрольный лист'!$C$5,1)),"Вне месяца","")))))</ns0:f>
      </ns0:c>
    </ns0:row>
    <ns0:row r="143" ht="22" customHeight="1">
      <ns0:c r="A143" s="21"/>
      <ns0:c r="B143" s="21"/>
      <ns0:c r="C143" s="21"/>
      <ns0:c r="D143" s="6"/>
      <ns0:c r="E143" s="26"/>
      <ns0:c r="F143" s="27"/>
      <ns0:c r="G143" s="17" t="str">
        <ns0:f>IF(C143="","",IF(C143="T01",'Контрольный лист'!$D$13,INDEX('Тарифы'!$D$4:$D$15,MATCH(C143,'Тарифы'!$A$4:$A$15,0))))</ns0:f>
      </ns0:c>
      <ns0:c r="H143" s="17" t="str">
        <ns0:f>IF(OR(B143="",C143="",E143=""),"",IF(NOT(ISNUMBER(G143)),"Нужны параметры",ROUND(E143*G143/IF(C143="C04",1000,1),2)))</ns0:f>
      </ns0:c>
      <ns0:c r="I143" s="5"/>
      <ns0:c r="J143" s="5"/>
      <ns0:c r="K143" s="5"/>
      <ns0:c r="L143" s="16" t="str">
        <ns0:f>IF(COUNTA(A143:F143,I143:K143)=0,"",IF(OR(A143="",B143="",C143="",NOT(ISNUMBER(D143)),NOT(ISNUMBER(E143)),E143&lt;=0,MOD(E143,1)&lt;&gt;0,AND(C143&lt;&gt;"C04",E143&lt;&gt;1),I143="",J143="",H143="Нужны параметры",AND(OR(C143="T01",C143="C01",C143="C02",C143="C03",C143="C05"),OR(NOT(ISNUMBER(F143)),F143&lt;=0))),"Исправить данные",IF(COUNTIFS($B$5:$B$204,B143)&gt;1,"Повтор позиции",IF('Контрольный лист'!$C$5="","Исправить данные",IF(OR(D143&lt;'Контрольный лист'!$C$5,D143&gt;=EDATE('Контрольный лист'!$C$5,1)),"Вне месяца","")))))</ns0:f>
      </ns0:c>
    </ns0:row>
    <ns0:row r="144" ht="22" customHeight="1">
      <ns0:c r="A144" s="21"/>
      <ns0:c r="B144" s="21"/>
      <ns0:c r="C144" s="21"/>
      <ns0:c r="D144" s="6"/>
      <ns0:c r="E144" s="26"/>
      <ns0:c r="F144" s="27"/>
      <ns0:c r="G144" s="17" t="str">
        <ns0:f>IF(C144="","",IF(C144="T01",'Контрольный лист'!$D$13,INDEX('Тарифы'!$D$4:$D$15,MATCH(C144,'Тарифы'!$A$4:$A$15,0))))</ns0:f>
      </ns0:c>
      <ns0:c r="H144" s="17" t="str">
        <ns0:f>IF(OR(B144="",C144="",E144=""),"",IF(NOT(ISNUMBER(G144)),"Нужны параметры",ROUND(E144*G144/IF(C144="C04",1000,1),2)))</ns0:f>
      </ns0:c>
      <ns0:c r="I144" s="5"/>
      <ns0:c r="J144" s="5"/>
      <ns0:c r="K144" s="5"/>
      <ns0:c r="L144" s="16" t="str">
        <ns0:f>IF(COUNTA(A144:F144,I144:K144)=0,"",IF(OR(A144="",B144="",C144="",NOT(ISNUMBER(D144)),NOT(ISNUMBER(E144)),E144&lt;=0,MOD(E144,1)&lt;&gt;0,AND(C144&lt;&gt;"C04",E144&lt;&gt;1),I144="",J144="",H144="Нужны параметры",AND(OR(C144="T01",C144="C01",C144="C02",C144="C03",C144="C05"),OR(NOT(ISNUMBER(F144)),F144&lt;=0))),"Исправить данные",IF(COUNTIFS($B$5:$B$204,B144)&gt;1,"Повтор позиции",IF('Контрольный лист'!$C$5="","Исправить данные",IF(OR(D144&lt;'Контрольный лист'!$C$5,D144&gt;=EDATE('Контрольный лист'!$C$5,1)),"Вне месяца","")))))</ns0:f>
      </ns0:c>
    </ns0:row>
    <ns0:row r="145" ht="22" customHeight="1">
      <ns0:c r="A145" s="21"/>
      <ns0:c r="B145" s="21"/>
      <ns0:c r="C145" s="21"/>
      <ns0:c r="D145" s="6"/>
      <ns0:c r="E145" s="26"/>
      <ns0:c r="F145" s="27"/>
      <ns0:c r="G145" s="17" t="str">
        <ns0:f>IF(C145="","",IF(C145="T01",'Контрольный лист'!$D$13,INDEX('Тарифы'!$D$4:$D$15,MATCH(C145,'Тарифы'!$A$4:$A$15,0))))</ns0:f>
      </ns0:c>
      <ns0:c r="H145" s="17" t="str">
        <ns0:f>IF(OR(B145="",C145="",E145=""),"",IF(NOT(ISNUMBER(G145)),"Нужны параметры",ROUND(E145*G145/IF(C145="C04",1000,1),2)))</ns0:f>
      </ns0:c>
      <ns0:c r="I145" s="5"/>
      <ns0:c r="J145" s="5"/>
      <ns0:c r="K145" s="5"/>
      <ns0:c r="L145" s="16" t="str">
        <ns0:f>IF(COUNTA(A145:F145,I145:K145)=0,"",IF(OR(A145="",B145="",C145="",NOT(ISNUMBER(D145)),NOT(ISNUMBER(E145)),E145&lt;=0,MOD(E145,1)&lt;&gt;0,AND(C145&lt;&gt;"C04",E145&lt;&gt;1),I145="",J145="",H145="Нужны параметры",AND(OR(C145="T01",C145="C01",C145="C02",C145="C03",C145="C05"),OR(NOT(ISNUMBER(F145)),F145&lt;=0))),"Исправить данные",IF(COUNTIFS($B$5:$B$204,B145)&gt;1,"Повтор позиции",IF('Контрольный лист'!$C$5="","Исправить данные",IF(OR(D145&lt;'Контрольный лист'!$C$5,D145&gt;=EDATE('Контрольный лист'!$C$5,1)),"Вне месяца","")))))</ns0:f>
      </ns0:c>
    </ns0:row>
    <ns0:row r="146" ht="22" customHeight="1">
      <ns0:c r="A146" s="21"/>
      <ns0:c r="B146" s="21"/>
      <ns0:c r="C146" s="21"/>
      <ns0:c r="D146" s="6"/>
      <ns0:c r="E146" s="26"/>
      <ns0:c r="F146" s="27"/>
      <ns0:c r="G146" s="17" t="str">
        <ns0:f>IF(C146="","",IF(C146="T01",'Контрольный лист'!$D$13,INDEX('Тарифы'!$D$4:$D$15,MATCH(C146,'Тарифы'!$A$4:$A$15,0))))</ns0:f>
      </ns0:c>
      <ns0:c r="H146" s="17" t="str">
        <ns0:f>IF(OR(B146="",C146="",E146=""),"",IF(NOT(ISNUMBER(G146)),"Нужны параметры",ROUND(E146*G146/IF(C146="C04",1000,1),2)))</ns0:f>
      </ns0:c>
      <ns0:c r="I146" s="5"/>
      <ns0:c r="J146" s="5"/>
      <ns0:c r="K146" s="5"/>
      <ns0:c r="L146" s="16" t="str">
        <ns0:f>IF(COUNTA(A146:F146,I146:K146)=0,"",IF(OR(A146="",B146="",C146="",NOT(ISNUMBER(D146)),NOT(ISNUMBER(E146)),E146&lt;=0,MOD(E146,1)&lt;&gt;0,AND(C146&lt;&gt;"C04",E146&lt;&gt;1),I146="",J146="",H146="Нужны параметры",AND(OR(C146="T01",C146="C01",C146="C02",C146="C03",C146="C05"),OR(NOT(ISNUMBER(F146)),F146&lt;=0))),"Исправить данные",IF(COUNTIFS($B$5:$B$204,B146)&gt;1,"Повтор позиции",IF('Контрольный лист'!$C$5="","Исправить данные",IF(OR(D146&lt;'Контрольный лист'!$C$5,D146&gt;=EDATE('Контрольный лист'!$C$5,1)),"Вне месяца","")))))</ns0:f>
      </ns0:c>
    </ns0:row>
    <ns0:row r="147" ht="22" customHeight="1">
      <ns0:c r="A147" s="21"/>
      <ns0:c r="B147" s="21"/>
      <ns0:c r="C147" s="21"/>
      <ns0:c r="D147" s="6"/>
      <ns0:c r="E147" s="26"/>
      <ns0:c r="F147" s="27"/>
      <ns0:c r="G147" s="17" t="str">
        <ns0:f>IF(C147="","",IF(C147="T01",'Контрольный лист'!$D$13,INDEX('Тарифы'!$D$4:$D$15,MATCH(C147,'Тарифы'!$A$4:$A$15,0))))</ns0:f>
      </ns0:c>
      <ns0:c r="H147" s="17" t="str">
        <ns0:f>IF(OR(B147="",C147="",E147=""),"",IF(NOT(ISNUMBER(G147)),"Нужны параметры",ROUND(E147*G147/IF(C147="C04",1000,1),2)))</ns0:f>
      </ns0:c>
      <ns0:c r="I147" s="5"/>
      <ns0:c r="J147" s="5"/>
      <ns0:c r="K147" s="5"/>
      <ns0:c r="L147" s="16" t="str">
        <ns0:f>IF(COUNTA(A147:F147,I147:K147)=0,"",IF(OR(A147="",B147="",C147="",NOT(ISNUMBER(D147)),NOT(ISNUMBER(E147)),E147&lt;=0,MOD(E147,1)&lt;&gt;0,AND(C147&lt;&gt;"C04",E147&lt;&gt;1),I147="",J147="",H147="Нужны параметры",AND(OR(C147="T01",C147="C01",C147="C02",C147="C03",C147="C05"),OR(NOT(ISNUMBER(F147)),F147&lt;=0))),"Исправить данные",IF(COUNTIFS($B$5:$B$204,B147)&gt;1,"Повтор позиции",IF('Контрольный лист'!$C$5="","Исправить данные",IF(OR(D147&lt;'Контрольный лист'!$C$5,D147&gt;=EDATE('Контрольный лист'!$C$5,1)),"Вне месяца","")))))</ns0:f>
      </ns0:c>
    </ns0:row>
    <ns0:row r="148" ht="22" customHeight="1">
      <ns0:c r="A148" s="21"/>
      <ns0:c r="B148" s="21"/>
      <ns0:c r="C148" s="21"/>
      <ns0:c r="D148" s="6"/>
      <ns0:c r="E148" s="26"/>
      <ns0:c r="F148" s="27"/>
      <ns0:c r="G148" s="17" t="str">
        <ns0:f>IF(C148="","",IF(C148="T01",'Контрольный лист'!$D$13,INDEX('Тарифы'!$D$4:$D$15,MATCH(C148,'Тарифы'!$A$4:$A$15,0))))</ns0:f>
      </ns0:c>
      <ns0:c r="H148" s="17" t="str">
        <ns0:f>IF(OR(B148="",C148="",E148=""),"",IF(NOT(ISNUMBER(G148)),"Нужны параметры",ROUND(E148*G148/IF(C148="C04",1000,1),2)))</ns0:f>
      </ns0:c>
      <ns0:c r="I148" s="5"/>
      <ns0:c r="J148" s="5"/>
      <ns0:c r="K148" s="5"/>
      <ns0:c r="L148" s="16" t="str">
        <ns0:f>IF(COUNTA(A148:F148,I148:K148)=0,"",IF(OR(A148="",B148="",C148="",NOT(ISNUMBER(D148)),NOT(ISNUMBER(E148)),E148&lt;=0,MOD(E148,1)&lt;&gt;0,AND(C148&lt;&gt;"C04",E148&lt;&gt;1),I148="",J148="",H148="Нужны параметры",AND(OR(C148="T01",C148="C01",C148="C02",C148="C03",C148="C05"),OR(NOT(ISNUMBER(F148)),F148&lt;=0))),"Исправить данные",IF(COUNTIFS($B$5:$B$204,B148)&gt;1,"Повтор позиции",IF('Контрольный лист'!$C$5="","Исправить данные",IF(OR(D148&lt;'Контрольный лист'!$C$5,D148&gt;=EDATE('Контрольный лист'!$C$5,1)),"Вне месяца","")))))</ns0:f>
      </ns0:c>
    </ns0:row>
    <ns0:row r="149" ht="22" customHeight="1">
      <ns0:c r="A149" s="21"/>
      <ns0:c r="B149" s="21"/>
      <ns0:c r="C149" s="21"/>
      <ns0:c r="D149" s="6"/>
      <ns0:c r="E149" s="26"/>
      <ns0:c r="F149" s="27"/>
      <ns0:c r="G149" s="17" t="str">
        <ns0:f>IF(C149="","",IF(C149="T01",'Контрольный лист'!$D$13,INDEX('Тарифы'!$D$4:$D$15,MATCH(C149,'Тарифы'!$A$4:$A$15,0))))</ns0:f>
      </ns0:c>
      <ns0:c r="H149" s="17" t="str">
        <ns0:f>IF(OR(B149="",C149="",E149=""),"",IF(NOT(ISNUMBER(G149)),"Нужны параметры",ROUND(E149*G149/IF(C149="C04",1000,1),2)))</ns0:f>
      </ns0:c>
      <ns0:c r="I149" s="5"/>
      <ns0:c r="J149" s="5"/>
      <ns0:c r="K149" s="5"/>
      <ns0:c r="L149" s="16" t="str">
        <ns0:f>IF(COUNTA(A149:F149,I149:K149)=0,"",IF(OR(A149="",B149="",C149="",NOT(ISNUMBER(D149)),NOT(ISNUMBER(E149)),E149&lt;=0,MOD(E149,1)&lt;&gt;0,AND(C149&lt;&gt;"C04",E149&lt;&gt;1),I149="",J149="",H149="Нужны параметры",AND(OR(C149="T01",C149="C01",C149="C02",C149="C03",C149="C05"),OR(NOT(ISNUMBER(F149)),F149&lt;=0))),"Исправить данные",IF(COUNTIFS($B$5:$B$204,B149)&gt;1,"Повтор позиции",IF('Контрольный лист'!$C$5="","Исправить данные",IF(OR(D149&lt;'Контрольный лист'!$C$5,D149&gt;=EDATE('Контрольный лист'!$C$5,1)),"Вне месяца","")))))</ns0:f>
      </ns0:c>
    </ns0:row>
    <ns0:row r="150" ht="22" customHeight="1">
      <ns0:c r="A150" s="21"/>
      <ns0:c r="B150" s="21"/>
      <ns0:c r="C150" s="21"/>
      <ns0:c r="D150" s="6"/>
      <ns0:c r="E150" s="26"/>
      <ns0:c r="F150" s="27"/>
      <ns0:c r="G150" s="17" t="str">
        <ns0:f>IF(C150="","",IF(C150="T01",'Контрольный лист'!$D$13,INDEX('Тарифы'!$D$4:$D$15,MATCH(C150,'Тарифы'!$A$4:$A$15,0))))</ns0:f>
      </ns0:c>
      <ns0:c r="H150" s="17" t="str">
        <ns0:f>IF(OR(B150="",C150="",E150=""),"",IF(NOT(ISNUMBER(G150)),"Нужны параметры",ROUND(E150*G150/IF(C150="C04",1000,1),2)))</ns0:f>
      </ns0:c>
      <ns0:c r="I150" s="5"/>
      <ns0:c r="J150" s="5"/>
      <ns0:c r="K150" s="5"/>
      <ns0:c r="L150" s="16" t="str">
        <ns0:f>IF(COUNTA(A150:F150,I150:K150)=0,"",IF(OR(A150="",B150="",C150="",NOT(ISNUMBER(D150)),NOT(ISNUMBER(E150)),E150&lt;=0,MOD(E150,1)&lt;&gt;0,AND(C150&lt;&gt;"C04",E150&lt;&gt;1),I150="",J150="",H150="Нужны параметры",AND(OR(C150="T01",C150="C01",C150="C02",C150="C03",C150="C05"),OR(NOT(ISNUMBER(F150)),F150&lt;=0))),"Исправить данные",IF(COUNTIFS($B$5:$B$204,B150)&gt;1,"Повтор позиции",IF('Контрольный лист'!$C$5="","Исправить данные",IF(OR(D150&lt;'Контрольный лист'!$C$5,D150&gt;=EDATE('Контрольный лист'!$C$5,1)),"Вне месяца","")))))</ns0:f>
      </ns0:c>
    </ns0:row>
    <ns0:row r="151" ht="22" customHeight="1">
      <ns0:c r="A151" s="21"/>
      <ns0:c r="B151" s="21"/>
      <ns0:c r="C151" s="21"/>
      <ns0:c r="D151" s="6"/>
      <ns0:c r="E151" s="26"/>
      <ns0:c r="F151" s="27"/>
      <ns0:c r="G151" s="17" t="str">
        <ns0:f>IF(C151="","",IF(C151="T01",'Контрольный лист'!$D$13,INDEX('Тарифы'!$D$4:$D$15,MATCH(C151,'Тарифы'!$A$4:$A$15,0))))</ns0:f>
      </ns0:c>
      <ns0:c r="H151" s="17" t="str">
        <ns0:f>IF(OR(B151="",C151="",E151=""),"",IF(NOT(ISNUMBER(G151)),"Нужны параметры",ROUND(E151*G151/IF(C151="C04",1000,1),2)))</ns0:f>
      </ns0:c>
      <ns0:c r="I151" s="5"/>
      <ns0:c r="J151" s="5"/>
      <ns0:c r="K151" s="5"/>
      <ns0:c r="L151" s="16" t="str">
        <ns0:f>IF(COUNTA(A151:F151,I151:K151)=0,"",IF(OR(A151="",B151="",C151="",NOT(ISNUMBER(D151)),NOT(ISNUMBER(E151)),E151&lt;=0,MOD(E151,1)&lt;&gt;0,AND(C151&lt;&gt;"C04",E151&lt;&gt;1),I151="",J151="",H151="Нужны параметры",AND(OR(C151="T01",C151="C01",C151="C02",C151="C03",C151="C05"),OR(NOT(ISNUMBER(F151)),F151&lt;=0))),"Исправить данные",IF(COUNTIFS($B$5:$B$204,B151)&gt;1,"Повтор позиции",IF('Контрольный лист'!$C$5="","Исправить данные",IF(OR(D151&lt;'Контрольный лист'!$C$5,D151&gt;=EDATE('Контрольный лист'!$C$5,1)),"Вне месяца","")))))</ns0:f>
      </ns0:c>
    </ns0:row>
    <ns0:row r="152" ht="22" customHeight="1">
      <ns0:c r="A152" s="21"/>
      <ns0:c r="B152" s="21"/>
      <ns0:c r="C152" s="21"/>
      <ns0:c r="D152" s="6"/>
      <ns0:c r="E152" s="26"/>
      <ns0:c r="F152" s="27"/>
      <ns0:c r="G152" s="17" t="str">
        <ns0:f>IF(C152="","",IF(C152="T01",'Контрольный лист'!$D$13,INDEX('Тарифы'!$D$4:$D$15,MATCH(C152,'Тарифы'!$A$4:$A$15,0))))</ns0:f>
      </ns0:c>
      <ns0:c r="H152" s="17" t="str">
        <ns0:f>IF(OR(B152="",C152="",E152=""),"",IF(NOT(ISNUMBER(G152)),"Нужны параметры",ROUND(E152*G152/IF(C152="C04",1000,1),2)))</ns0:f>
      </ns0:c>
      <ns0:c r="I152" s="5"/>
      <ns0:c r="J152" s="5"/>
      <ns0:c r="K152" s="5"/>
      <ns0:c r="L152" s="16" t="str">
        <ns0:f>IF(COUNTA(A152:F152,I152:K152)=0,"",IF(OR(A152="",B152="",C152="",NOT(ISNUMBER(D152)),NOT(ISNUMBER(E152)),E152&lt;=0,MOD(E152,1)&lt;&gt;0,AND(C152&lt;&gt;"C04",E152&lt;&gt;1),I152="",J152="",H152="Нужны параметры",AND(OR(C152="T01",C152="C01",C152="C02",C152="C03",C152="C05"),OR(NOT(ISNUMBER(F152)),F152&lt;=0))),"Исправить данные",IF(COUNTIFS($B$5:$B$204,B152)&gt;1,"Повтор позиции",IF('Контрольный лист'!$C$5="","Исправить данные",IF(OR(D152&lt;'Контрольный лист'!$C$5,D152&gt;=EDATE('Контрольный лист'!$C$5,1)),"Вне месяца","")))))</ns0:f>
      </ns0:c>
    </ns0:row>
    <ns0:row r="153" ht="22" customHeight="1">
      <ns0:c r="A153" s="21"/>
      <ns0:c r="B153" s="21"/>
      <ns0:c r="C153" s="21"/>
      <ns0:c r="D153" s="6"/>
      <ns0:c r="E153" s="26"/>
      <ns0:c r="F153" s="27"/>
      <ns0:c r="G153" s="17" t="str">
        <ns0:f>IF(C153="","",IF(C153="T01",'Контрольный лист'!$D$13,INDEX('Тарифы'!$D$4:$D$15,MATCH(C153,'Тарифы'!$A$4:$A$15,0))))</ns0:f>
      </ns0:c>
      <ns0:c r="H153" s="17" t="str">
        <ns0:f>IF(OR(B153="",C153="",E153=""),"",IF(NOT(ISNUMBER(G153)),"Нужны параметры",ROUND(E153*G153/IF(C153="C04",1000,1),2)))</ns0:f>
      </ns0:c>
      <ns0:c r="I153" s="5"/>
      <ns0:c r="J153" s="5"/>
      <ns0:c r="K153" s="5"/>
      <ns0:c r="L153" s="16" t="str">
        <ns0:f>IF(COUNTA(A153:F153,I153:K153)=0,"",IF(OR(A153="",B153="",C153="",NOT(ISNUMBER(D153)),NOT(ISNUMBER(E153)),E153&lt;=0,MOD(E153,1)&lt;&gt;0,AND(C153&lt;&gt;"C04",E153&lt;&gt;1),I153="",J153="",H153="Нужны параметры",AND(OR(C153="T01",C153="C01",C153="C02",C153="C03",C153="C05"),OR(NOT(ISNUMBER(F153)),F153&lt;=0))),"Исправить данные",IF(COUNTIFS($B$5:$B$204,B153)&gt;1,"Повтор позиции",IF('Контрольный лист'!$C$5="","Исправить данные",IF(OR(D153&lt;'Контрольный лист'!$C$5,D153&gt;=EDATE('Контрольный лист'!$C$5,1)),"Вне месяца","")))))</ns0:f>
      </ns0:c>
    </ns0:row>
    <ns0:row r="154" ht="22" customHeight="1">
      <ns0:c r="A154" s="21"/>
      <ns0:c r="B154" s="21"/>
      <ns0:c r="C154" s="21"/>
      <ns0:c r="D154" s="6"/>
      <ns0:c r="E154" s="26"/>
      <ns0:c r="F154" s="27"/>
      <ns0:c r="G154" s="17" t="str">
        <ns0:f>IF(C154="","",IF(C154="T01",'Контрольный лист'!$D$13,INDEX('Тарифы'!$D$4:$D$15,MATCH(C154,'Тарифы'!$A$4:$A$15,0))))</ns0:f>
      </ns0:c>
      <ns0:c r="H154" s="17" t="str">
        <ns0:f>IF(OR(B154="",C154="",E154=""),"",IF(NOT(ISNUMBER(G154)),"Нужны параметры",ROUND(E154*G154/IF(C154="C04",1000,1),2)))</ns0:f>
      </ns0:c>
      <ns0:c r="I154" s="5"/>
      <ns0:c r="J154" s="5"/>
      <ns0:c r="K154" s="5"/>
      <ns0:c r="L154" s="16" t="str">
        <ns0:f>IF(COUNTA(A154:F154,I154:K154)=0,"",IF(OR(A154="",B154="",C154="",NOT(ISNUMBER(D154)),NOT(ISNUMBER(E154)),E154&lt;=0,MOD(E154,1)&lt;&gt;0,AND(C154&lt;&gt;"C04",E154&lt;&gt;1),I154="",J154="",H154="Нужны параметры",AND(OR(C154="T01",C154="C01",C154="C02",C154="C03",C154="C05"),OR(NOT(ISNUMBER(F154)),F154&lt;=0))),"Исправить данные",IF(COUNTIFS($B$5:$B$204,B154)&gt;1,"Повтор позиции",IF('Контрольный лист'!$C$5="","Исправить данные",IF(OR(D154&lt;'Контрольный лист'!$C$5,D154&gt;=EDATE('Контрольный лист'!$C$5,1)),"Вне месяца","")))))</ns0:f>
      </ns0:c>
    </ns0:row>
    <ns0:row r="155" ht="22" customHeight="1">
      <ns0:c r="A155" s="21"/>
      <ns0:c r="B155" s="21"/>
      <ns0:c r="C155" s="21"/>
      <ns0:c r="D155" s="6"/>
      <ns0:c r="E155" s="26"/>
      <ns0:c r="F155" s="27"/>
      <ns0:c r="G155" s="17" t="str">
        <ns0:f>IF(C155="","",IF(C155="T01",'Контрольный лист'!$D$13,INDEX('Тарифы'!$D$4:$D$15,MATCH(C155,'Тарифы'!$A$4:$A$15,0))))</ns0:f>
      </ns0:c>
      <ns0:c r="H155" s="17" t="str">
        <ns0:f>IF(OR(B155="",C155="",E155=""),"",IF(NOT(ISNUMBER(G155)),"Нужны параметры",ROUND(E155*G155/IF(C155="C04",1000,1),2)))</ns0:f>
      </ns0:c>
      <ns0:c r="I155" s="5"/>
      <ns0:c r="J155" s="5"/>
      <ns0:c r="K155" s="5"/>
      <ns0:c r="L155" s="16" t="str">
        <ns0:f>IF(COUNTA(A155:F155,I155:K155)=0,"",IF(OR(A155="",B155="",C155="",NOT(ISNUMBER(D155)),NOT(ISNUMBER(E155)),E155&lt;=0,MOD(E155,1)&lt;&gt;0,AND(C155&lt;&gt;"C04",E155&lt;&gt;1),I155="",J155="",H155="Нужны параметры",AND(OR(C155="T01",C155="C01",C155="C02",C155="C03",C155="C05"),OR(NOT(ISNUMBER(F155)),F155&lt;=0))),"Исправить данные",IF(COUNTIFS($B$5:$B$204,B155)&gt;1,"Повтор позиции",IF('Контрольный лист'!$C$5="","Исправить данные",IF(OR(D155&lt;'Контрольный лист'!$C$5,D155&gt;=EDATE('Контрольный лист'!$C$5,1)),"Вне месяца","")))))</ns0:f>
      </ns0:c>
    </ns0:row>
    <ns0:row r="156" ht="22" customHeight="1">
      <ns0:c r="A156" s="21"/>
      <ns0:c r="B156" s="21"/>
      <ns0:c r="C156" s="21"/>
      <ns0:c r="D156" s="6"/>
      <ns0:c r="E156" s="26"/>
      <ns0:c r="F156" s="27"/>
      <ns0:c r="G156" s="17" t="str">
        <ns0:f>IF(C156="","",IF(C156="T01",'Контрольный лист'!$D$13,INDEX('Тарифы'!$D$4:$D$15,MATCH(C156,'Тарифы'!$A$4:$A$15,0))))</ns0:f>
      </ns0:c>
      <ns0:c r="H156" s="17" t="str">
        <ns0:f>IF(OR(B156="",C156="",E156=""),"",IF(NOT(ISNUMBER(G156)),"Нужны параметры",ROUND(E156*G156/IF(C156="C04",1000,1),2)))</ns0:f>
      </ns0:c>
      <ns0:c r="I156" s="5"/>
      <ns0:c r="J156" s="5"/>
      <ns0:c r="K156" s="5"/>
      <ns0:c r="L156" s="16" t="str">
        <ns0:f>IF(COUNTA(A156:F156,I156:K156)=0,"",IF(OR(A156="",B156="",C156="",NOT(ISNUMBER(D156)),NOT(ISNUMBER(E156)),E156&lt;=0,MOD(E156,1)&lt;&gt;0,AND(C156&lt;&gt;"C04",E156&lt;&gt;1),I156="",J156="",H156="Нужны параметры",AND(OR(C156="T01",C156="C01",C156="C02",C156="C03",C156="C05"),OR(NOT(ISNUMBER(F156)),F156&lt;=0))),"Исправить данные",IF(COUNTIFS($B$5:$B$204,B156)&gt;1,"Повтор позиции",IF('Контрольный лист'!$C$5="","Исправить данные",IF(OR(D156&lt;'Контрольный лист'!$C$5,D156&gt;=EDATE('Контрольный лист'!$C$5,1)),"Вне месяца","")))))</ns0:f>
      </ns0:c>
    </ns0:row>
    <ns0:row r="157" ht="22" customHeight="1">
      <ns0:c r="A157" s="21"/>
      <ns0:c r="B157" s="21"/>
      <ns0:c r="C157" s="21"/>
      <ns0:c r="D157" s="6"/>
      <ns0:c r="E157" s="26"/>
      <ns0:c r="F157" s="27"/>
      <ns0:c r="G157" s="17" t="str">
        <ns0:f>IF(C157="","",IF(C157="T01",'Контрольный лист'!$D$13,INDEX('Тарифы'!$D$4:$D$15,MATCH(C157,'Тарифы'!$A$4:$A$15,0))))</ns0:f>
      </ns0:c>
      <ns0:c r="H157" s="17" t="str">
        <ns0:f>IF(OR(B157="",C157="",E157=""),"",IF(NOT(ISNUMBER(G157)),"Нужны параметры",ROUND(E157*G157/IF(C157="C04",1000,1),2)))</ns0:f>
      </ns0:c>
      <ns0:c r="I157" s="5"/>
      <ns0:c r="J157" s="5"/>
      <ns0:c r="K157" s="5"/>
      <ns0:c r="L157" s="16" t="str">
        <ns0:f>IF(COUNTA(A157:F157,I157:K157)=0,"",IF(OR(A157="",B157="",C157="",NOT(ISNUMBER(D157)),NOT(ISNUMBER(E157)),E157&lt;=0,MOD(E157,1)&lt;&gt;0,AND(C157&lt;&gt;"C04",E157&lt;&gt;1),I157="",J157="",H157="Нужны параметры",AND(OR(C157="T01",C157="C01",C157="C02",C157="C03",C157="C05"),OR(NOT(ISNUMBER(F157)),F157&lt;=0))),"Исправить данные",IF(COUNTIFS($B$5:$B$204,B157)&gt;1,"Повтор позиции",IF('Контрольный лист'!$C$5="","Исправить данные",IF(OR(D157&lt;'Контрольный лист'!$C$5,D157&gt;=EDATE('Контрольный лист'!$C$5,1)),"Вне месяца","")))))</ns0:f>
      </ns0:c>
    </ns0:row>
    <ns0:row r="158" ht="22" customHeight="1">
      <ns0:c r="A158" s="21"/>
      <ns0:c r="B158" s="21"/>
      <ns0:c r="C158" s="21"/>
      <ns0:c r="D158" s="6"/>
      <ns0:c r="E158" s="26"/>
      <ns0:c r="F158" s="27"/>
      <ns0:c r="G158" s="17" t="str">
        <ns0:f>IF(C158="","",IF(C158="T01",'Контрольный лист'!$D$13,INDEX('Тарифы'!$D$4:$D$15,MATCH(C158,'Тарифы'!$A$4:$A$15,0))))</ns0:f>
      </ns0:c>
      <ns0:c r="H158" s="17" t="str">
        <ns0:f>IF(OR(B158="",C158="",E158=""),"",IF(NOT(ISNUMBER(G158)),"Нужны параметры",ROUND(E158*G158/IF(C158="C04",1000,1),2)))</ns0:f>
      </ns0:c>
      <ns0:c r="I158" s="5"/>
      <ns0:c r="J158" s="5"/>
      <ns0:c r="K158" s="5"/>
      <ns0:c r="L158" s="16" t="str">
        <ns0:f>IF(COUNTA(A158:F158,I158:K158)=0,"",IF(OR(A158="",B158="",C158="",NOT(ISNUMBER(D158)),NOT(ISNUMBER(E158)),E158&lt;=0,MOD(E158,1)&lt;&gt;0,AND(C158&lt;&gt;"C04",E158&lt;&gt;1),I158="",J158="",H158="Нужны параметры",AND(OR(C158="T01",C158="C01",C158="C02",C158="C03",C158="C05"),OR(NOT(ISNUMBER(F158)),F158&lt;=0))),"Исправить данные",IF(COUNTIFS($B$5:$B$204,B158)&gt;1,"Повтор позиции",IF('Контрольный лист'!$C$5="","Исправить данные",IF(OR(D158&lt;'Контрольный лист'!$C$5,D158&gt;=EDATE('Контрольный лист'!$C$5,1)),"Вне месяца","")))))</ns0:f>
      </ns0:c>
    </ns0:row>
    <ns0:row r="159" ht="22" customHeight="1">
      <ns0:c r="A159" s="21"/>
      <ns0:c r="B159" s="21"/>
      <ns0:c r="C159" s="21"/>
      <ns0:c r="D159" s="6"/>
      <ns0:c r="E159" s="26"/>
      <ns0:c r="F159" s="27"/>
      <ns0:c r="G159" s="17" t="str">
        <ns0:f>IF(C159="","",IF(C159="T01",'Контрольный лист'!$D$13,INDEX('Тарифы'!$D$4:$D$15,MATCH(C159,'Тарифы'!$A$4:$A$15,0))))</ns0:f>
      </ns0:c>
      <ns0:c r="H159" s="17" t="str">
        <ns0:f>IF(OR(B159="",C159="",E159=""),"",IF(NOT(ISNUMBER(G159)),"Нужны параметры",ROUND(E159*G159/IF(C159="C04",1000,1),2)))</ns0:f>
      </ns0:c>
      <ns0:c r="I159" s="5"/>
      <ns0:c r="J159" s="5"/>
      <ns0:c r="K159" s="5"/>
      <ns0:c r="L159" s="16" t="str">
        <ns0:f>IF(COUNTA(A159:F159,I159:K159)=0,"",IF(OR(A159="",B159="",C159="",NOT(ISNUMBER(D159)),NOT(ISNUMBER(E159)),E159&lt;=0,MOD(E159,1)&lt;&gt;0,AND(C159&lt;&gt;"C04",E159&lt;&gt;1),I159="",J159="",H159="Нужны параметры",AND(OR(C159="T01",C159="C01",C159="C02",C159="C03",C159="C05"),OR(NOT(ISNUMBER(F159)),F159&lt;=0))),"Исправить данные",IF(COUNTIFS($B$5:$B$204,B159)&gt;1,"Повтор позиции",IF('Контрольный лист'!$C$5="","Исправить данные",IF(OR(D159&lt;'Контрольный лист'!$C$5,D159&gt;=EDATE('Контрольный лист'!$C$5,1)),"Вне месяца","")))))</ns0:f>
      </ns0:c>
    </ns0:row>
    <ns0:row r="160" ht="22" customHeight="1">
      <ns0:c r="A160" s="21"/>
      <ns0:c r="B160" s="21"/>
      <ns0:c r="C160" s="21"/>
      <ns0:c r="D160" s="6"/>
      <ns0:c r="E160" s="26"/>
      <ns0:c r="F160" s="27"/>
      <ns0:c r="G160" s="17" t="str">
        <ns0:f>IF(C160="","",IF(C160="T01",'Контрольный лист'!$D$13,INDEX('Тарифы'!$D$4:$D$15,MATCH(C160,'Тарифы'!$A$4:$A$15,0))))</ns0:f>
      </ns0:c>
      <ns0:c r="H160" s="17" t="str">
        <ns0:f>IF(OR(B160="",C160="",E160=""),"",IF(NOT(ISNUMBER(G160)),"Нужны параметры",ROUND(E160*G160/IF(C160="C04",1000,1),2)))</ns0:f>
      </ns0:c>
      <ns0:c r="I160" s="5"/>
      <ns0:c r="J160" s="5"/>
      <ns0:c r="K160" s="5"/>
      <ns0:c r="L160" s="16" t="str">
        <ns0:f>IF(COUNTA(A160:F160,I160:K160)=0,"",IF(OR(A160="",B160="",C160="",NOT(ISNUMBER(D160)),NOT(ISNUMBER(E160)),E160&lt;=0,MOD(E160,1)&lt;&gt;0,AND(C160&lt;&gt;"C04",E160&lt;&gt;1),I160="",J160="",H160="Нужны параметры",AND(OR(C160="T01",C160="C01",C160="C02",C160="C03",C160="C05"),OR(NOT(ISNUMBER(F160)),F160&lt;=0))),"Исправить данные",IF(COUNTIFS($B$5:$B$204,B160)&gt;1,"Повтор позиции",IF('Контрольный лист'!$C$5="","Исправить данные",IF(OR(D160&lt;'Контрольный лист'!$C$5,D160&gt;=EDATE('Контрольный лист'!$C$5,1)),"Вне месяца","")))))</ns0:f>
      </ns0:c>
    </ns0:row>
    <ns0:row r="161" ht="22" customHeight="1">
      <ns0:c r="A161" s="21"/>
      <ns0:c r="B161" s="21"/>
      <ns0:c r="C161" s="21"/>
      <ns0:c r="D161" s="6"/>
      <ns0:c r="E161" s="26"/>
      <ns0:c r="F161" s="27"/>
      <ns0:c r="G161" s="17" t="str">
        <ns0:f>IF(C161="","",IF(C161="T01",'Контрольный лист'!$D$13,INDEX('Тарифы'!$D$4:$D$15,MATCH(C161,'Тарифы'!$A$4:$A$15,0))))</ns0:f>
      </ns0:c>
      <ns0:c r="H161" s="17" t="str">
        <ns0:f>IF(OR(B161="",C161="",E161=""),"",IF(NOT(ISNUMBER(G161)),"Нужны параметры",ROUND(E161*G161/IF(C161="C04",1000,1),2)))</ns0:f>
      </ns0:c>
      <ns0:c r="I161" s="5"/>
      <ns0:c r="J161" s="5"/>
      <ns0:c r="K161" s="5"/>
      <ns0:c r="L161" s="16" t="str">
        <ns0:f>IF(COUNTA(A161:F161,I161:K161)=0,"",IF(OR(A161="",B161="",C161="",NOT(ISNUMBER(D161)),NOT(ISNUMBER(E161)),E161&lt;=0,MOD(E161,1)&lt;&gt;0,AND(C161&lt;&gt;"C04",E161&lt;&gt;1),I161="",J161="",H161="Нужны параметры",AND(OR(C161="T01",C161="C01",C161="C02",C161="C03",C161="C05"),OR(NOT(ISNUMBER(F161)),F161&lt;=0))),"Исправить данные",IF(COUNTIFS($B$5:$B$204,B161)&gt;1,"Повтор позиции",IF('Контрольный лист'!$C$5="","Исправить данные",IF(OR(D161&lt;'Контрольный лист'!$C$5,D161&gt;=EDATE('Контрольный лист'!$C$5,1)),"Вне месяца","")))))</ns0:f>
      </ns0:c>
    </ns0:row>
    <ns0:row r="162" ht="22" customHeight="1">
      <ns0:c r="A162" s="21"/>
      <ns0:c r="B162" s="21"/>
      <ns0:c r="C162" s="21"/>
      <ns0:c r="D162" s="6"/>
      <ns0:c r="E162" s="26"/>
      <ns0:c r="F162" s="27"/>
      <ns0:c r="G162" s="17" t="str">
        <ns0:f>IF(C162="","",IF(C162="T01",'Контрольный лист'!$D$13,INDEX('Тарифы'!$D$4:$D$15,MATCH(C162,'Тарифы'!$A$4:$A$15,0))))</ns0:f>
      </ns0:c>
      <ns0:c r="H162" s="17" t="str">
        <ns0:f>IF(OR(B162="",C162="",E162=""),"",IF(NOT(ISNUMBER(G162)),"Нужны параметры",ROUND(E162*G162/IF(C162="C04",1000,1),2)))</ns0:f>
      </ns0:c>
      <ns0:c r="I162" s="5"/>
      <ns0:c r="J162" s="5"/>
      <ns0:c r="K162" s="5"/>
      <ns0:c r="L162" s="16" t="str">
        <ns0:f>IF(COUNTA(A162:F162,I162:K162)=0,"",IF(OR(A162="",B162="",C162="",NOT(ISNUMBER(D162)),NOT(ISNUMBER(E162)),E162&lt;=0,MOD(E162,1)&lt;&gt;0,AND(C162&lt;&gt;"C04",E162&lt;&gt;1),I162="",J162="",H162="Нужны параметры",AND(OR(C162="T01",C162="C01",C162="C02",C162="C03",C162="C05"),OR(NOT(ISNUMBER(F162)),F162&lt;=0))),"Исправить данные",IF(COUNTIFS($B$5:$B$204,B162)&gt;1,"Повтор позиции",IF('Контрольный лист'!$C$5="","Исправить данные",IF(OR(D162&lt;'Контрольный лист'!$C$5,D162&gt;=EDATE('Контрольный лист'!$C$5,1)),"Вне месяца","")))))</ns0:f>
      </ns0:c>
    </ns0:row>
    <ns0:row r="163" ht="22" customHeight="1">
      <ns0:c r="A163" s="21"/>
      <ns0:c r="B163" s="21"/>
      <ns0:c r="C163" s="21"/>
      <ns0:c r="D163" s="6"/>
      <ns0:c r="E163" s="26"/>
      <ns0:c r="F163" s="27"/>
      <ns0:c r="G163" s="17" t="str">
        <ns0:f>IF(C163="","",IF(C163="T01",'Контрольный лист'!$D$13,INDEX('Тарифы'!$D$4:$D$15,MATCH(C163,'Тарифы'!$A$4:$A$15,0))))</ns0:f>
      </ns0:c>
      <ns0:c r="H163" s="17" t="str">
        <ns0:f>IF(OR(B163="",C163="",E163=""),"",IF(NOT(ISNUMBER(G163)),"Нужны параметры",ROUND(E163*G163/IF(C163="C04",1000,1),2)))</ns0:f>
      </ns0:c>
      <ns0:c r="I163" s="5"/>
      <ns0:c r="J163" s="5"/>
      <ns0:c r="K163" s="5"/>
      <ns0:c r="L163" s="16" t="str">
        <ns0:f>IF(COUNTA(A163:F163,I163:K163)=0,"",IF(OR(A163="",B163="",C163="",NOT(ISNUMBER(D163)),NOT(ISNUMBER(E163)),E163&lt;=0,MOD(E163,1)&lt;&gt;0,AND(C163&lt;&gt;"C04",E163&lt;&gt;1),I163="",J163="",H163="Нужны параметры",AND(OR(C163="T01",C163="C01",C163="C02",C163="C03",C163="C05"),OR(NOT(ISNUMBER(F163)),F163&lt;=0))),"Исправить данные",IF(COUNTIFS($B$5:$B$204,B163)&gt;1,"Повтор позиции",IF('Контрольный лист'!$C$5="","Исправить данные",IF(OR(D163&lt;'Контрольный лист'!$C$5,D163&gt;=EDATE('Контрольный лист'!$C$5,1)),"Вне месяца","")))))</ns0:f>
      </ns0:c>
    </ns0:row>
    <ns0:row r="164" ht="22" customHeight="1">
      <ns0:c r="A164" s="21"/>
      <ns0:c r="B164" s="21"/>
      <ns0:c r="C164" s="21"/>
      <ns0:c r="D164" s="6"/>
      <ns0:c r="E164" s="26"/>
      <ns0:c r="F164" s="27"/>
      <ns0:c r="G164" s="17" t="str">
        <ns0:f>IF(C164="","",IF(C164="T01",'Контрольный лист'!$D$13,INDEX('Тарифы'!$D$4:$D$15,MATCH(C164,'Тарифы'!$A$4:$A$15,0))))</ns0:f>
      </ns0:c>
      <ns0:c r="H164" s="17" t="str">
        <ns0:f>IF(OR(B164="",C164="",E164=""),"",IF(NOT(ISNUMBER(G164)),"Нужны параметры",ROUND(E164*G164/IF(C164="C04",1000,1),2)))</ns0:f>
      </ns0:c>
      <ns0:c r="I164" s="5"/>
      <ns0:c r="J164" s="5"/>
      <ns0:c r="K164" s="5"/>
      <ns0:c r="L164" s="16" t="str">
        <ns0:f>IF(COUNTA(A164:F164,I164:K164)=0,"",IF(OR(A164="",B164="",C164="",NOT(ISNUMBER(D164)),NOT(ISNUMBER(E164)),E164&lt;=0,MOD(E164,1)&lt;&gt;0,AND(C164&lt;&gt;"C04",E164&lt;&gt;1),I164="",J164="",H164="Нужны параметры",AND(OR(C164="T01",C164="C01",C164="C02",C164="C03",C164="C05"),OR(NOT(ISNUMBER(F164)),F164&lt;=0))),"Исправить данные",IF(COUNTIFS($B$5:$B$204,B164)&gt;1,"Повтор позиции",IF('Контрольный лист'!$C$5="","Исправить данные",IF(OR(D164&lt;'Контрольный лист'!$C$5,D164&gt;=EDATE('Контрольный лист'!$C$5,1)),"Вне месяца","")))))</ns0:f>
      </ns0:c>
    </ns0:row>
    <ns0:row r="165" ht="22" customHeight="1">
      <ns0:c r="A165" s="21"/>
      <ns0:c r="B165" s="21"/>
      <ns0:c r="C165" s="21"/>
      <ns0:c r="D165" s="6"/>
      <ns0:c r="E165" s="26"/>
      <ns0:c r="F165" s="27"/>
      <ns0:c r="G165" s="17" t="str">
        <ns0:f>IF(C165="","",IF(C165="T01",'Контрольный лист'!$D$13,INDEX('Тарифы'!$D$4:$D$15,MATCH(C165,'Тарифы'!$A$4:$A$15,0))))</ns0:f>
      </ns0:c>
      <ns0:c r="H165" s="17" t="str">
        <ns0:f>IF(OR(B165="",C165="",E165=""),"",IF(NOT(ISNUMBER(G165)),"Нужны параметры",ROUND(E165*G165/IF(C165="C04",1000,1),2)))</ns0:f>
      </ns0:c>
      <ns0:c r="I165" s="5"/>
      <ns0:c r="J165" s="5"/>
      <ns0:c r="K165" s="5"/>
      <ns0:c r="L165" s="16" t="str">
        <ns0:f>IF(COUNTA(A165:F165,I165:K165)=0,"",IF(OR(A165="",B165="",C165="",NOT(ISNUMBER(D165)),NOT(ISNUMBER(E165)),E165&lt;=0,MOD(E165,1)&lt;&gt;0,AND(C165&lt;&gt;"C04",E165&lt;&gt;1),I165="",J165="",H165="Нужны параметры",AND(OR(C165="T01",C165="C01",C165="C02",C165="C03",C165="C05"),OR(NOT(ISNUMBER(F165)),F165&lt;=0))),"Исправить данные",IF(COUNTIFS($B$5:$B$204,B165)&gt;1,"Повтор позиции",IF('Контрольный лист'!$C$5="","Исправить данные",IF(OR(D165&lt;'Контрольный лист'!$C$5,D165&gt;=EDATE('Контрольный лист'!$C$5,1)),"Вне месяца","")))))</ns0:f>
      </ns0:c>
    </ns0:row>
    <ns0:row r="166" ht="22" customHeight="1">
      <ns0:c r="A166" s="21"/>
      <ns0:c r="B166" s="21"/>
      <ns0:c r="C166" s="21"/>
      <ns0:c r="D166" s="6"/>
      <ns0:c r="E166" s="26"/>
      <ns0:c r="F166" s="27"/>
      <ns0:c r="G166" s="17" t="str">
        <ns0:f>IF(C166="","",IF(C166="T01",'Контрольный лист'!$D$13,INDEX('Тарифы'!$D$4:$D$15,MATCH(C166,'Тарифы'!$A$4:$A$15,0))))</ns0:f>
      </ns0:c>
      <ns0:c r="H166" s="17" t="str">
        <ns0:f>IF(OR(B166="",C166="",E166=""),"",IF(NOT(ISNUMBER(G166)),"Нужны параметры",ROUND(E166*G166/IF(C166="C04",1000,1),2)))</ns0:f>
      </ns0:c>
      <ns0:c r="I166" s="5"/>
      <ns0:c r="J166" s="5"/>
      <ns0:c r="K166" s="5"/>
      <ns0:c r="L166" s="16" t="str">
        <ns0:f>IF(COUNTA(A166:F166,I166:K166)=0,"",IF(OR(A166="",B166="",C166="",NOT(ISNUMBER(D166)),NOT(ISNUMBER(E166)),E166&lt;=0,MOD(E166,1)&lt;&gt;0,AND(C166&lt;&gt;"C04",E166&lt;&gt;1),I166="",J166="",H166="Нужны параметры",AND(OR(C166="T01",C166="C01",C166="C02",C166="C03",C166="C05"),OR(NOT(ISNUMBER(F166)),F166&lt;=0))),"Исправить данные",IF(COUNTIFS($B$5:$B$204,B166)&gt;1,"Повтор позиции",IF('Контрольный лист'!$C$5="","Исправить данные",IF(OR(D166&lt;'Контрольный лист'!$C$5,D166&gt;=EDATE('Контрольный лист'!$C$5,1)),"Вне месяца","")))))</ns0:f>
      </ns0:c>
    </ns0:row>
    <ns0:row r="167" ht="22" customHeight="1">
      <ns0:c r="A167" s="21"/>
      <ns0:c r="B167" s="21"/>
      <ns0:c r="C167" s="21"/>
      <ns0:c r="D167" s="6"/>
      <ns0:c r="E167" s="26"/>
      <ns0:c r="F167" s="27"/>
      <ns0:c r="G167" s="17" t="str">
        <ns0:f>IF(C167="","",IF(C167="T01",'Контрольный лист'!$D$13,INDEX('Тарифы'!$D$4:$D$15,MATCH(C167,'Тарифы'!$A$4:$A$15,0))))</ns0:f>
      </ns0:c>
      <ns0:c r="H167" s="17" t="str">
        <ns0:f>IF(OR(B167="",C167="",E167=""),"",IF(NOT(ISNUMBER(G167)),"Нужны параметры",ROUND(E167*G167/IF(C167="C04",1000,1),2)))</ns0:f>
      </ns0:c>
      <ns0:c r="I167" s="5"/>
      <ns0:c r="J167" s="5"/>
      <ns0:c r="K167" s="5"/>
      <ns0:c r="L167" s="16" t="str">
        <ns0:f>IF(COUNTA(A167:F167,I167:K167)=0,"",IF(OR(A167="",B167="",C167="",NOT(ISNUMBER(D167)),NOT(ISNUMBER(E167)),E167&lt;=0,MOD(E167,1)&lt;&gt;0,AND(C167&lt;&gt;"C04",E167&lt;&gt;1),I167="",J167="",H167="Нужны параметры",AND(OR(C167="T01",C167="C01",C167="C02",C167="C03",C167="C05"),OR(NOT(ISNUMBER(F167)),F167&lt;=0))),"Исправить данные",IF(COUNTIFS($B$5:$B$204,B167)&gt;1,"Повтор позиции",IF('Контрольный лист'!$C$5="","Исправить данные",IF(OR(D167&lt;'Контрольный лист'!$C$5,D167&gt;=EDATE('Контрольный лист'!$C$5,1)),"Вне месяца","")))))</ns0:f>
      </ns0:c>
    </ns0:row>
    <ns0:row r="168" ht="22" customHeight="1">
      <ns0:c r="A168" s="21"/>
      <ns0:c r="B168" s="21"/>
      <ns0:c r="C168" s="21"/>
      <ns0:c r="D168" s="6"/>
      <ns0:c r="E168" s="26"/>
      <ns0:c r="F168" s="27"/>
      <ns0:c r="G168" s="17" t="str">
        <ns0:f>IF(C168="","",IF(C168="T01",'Контрольный лист'!$D$13,INDEX('Тарифы'!$D$4:$D$15,MATCH(C168,'Тарифы'!$A$4:$A$15,0))))</ns0:f>
      </ns0:c>
      <ns0:c r="H168" s="17" t="str">
        <ns0:f>IF(OR(B168="",C168="",E168=""),"",IF(NOT(ISNUMBER(G168)),"Нужны параметры",ROUND(E168*G168/IF(C168="C04",1000,1),2)))</ns0:f>
      </ns0:c>
      <ns0:c r="I168" s="5"/>
      <ns0:c r="J168" s="5"/>
      <ns0:c r="K168" s="5"/>
      <ns0:c r="L168" s="16" t="str">
        <ns0:f>IF(COUNTA(A168:F168,I168:K168)=0,"",IF(OR(A168="",B168="",C168="",NOT(ISNUMBER(D168)),NOT(ISNUMBER(E168)),E168&lt;=0,MOD(E168,1)&lt;&gt;0,AND(C168&lt;&gt;"C04",E168&lt;&gt;1),I168="",J168="",H168="Нужны параметры",AND(OR(C168="T01",C168="C01",C168="C02",C168="C03",C168="C05"),OR(NOT(ISNUMBER(F168)),F168&lt;=0))),"Исправить данные",IF(COUNTIFS($B$5:$B$204,B168)&gt;1,"Повтор позиции",IF('Контрольный лист'!$C$5="","Исправить данные",IF(OR(D168&lt;'Контрольный лист'!$C$5,D168&gt;=EDATE('Контрольный лист'!$C$5,1)),"Вне месяца","")))))</ns0:f>
      </ns0:c>
    </ns0:row>
    <ns0:row r="169" ht="22" customHeight="1">
      <ns0:c r="A169" s="21"/>
      <ns0:c r="B169" s="21"/>
      <ns0:c r="C169" s="21"/>
      <ns0:c r="D169" s="6"/>
      <ns0:c r="E169" s="26"/>
      <ns0:c r="F169" s="27"/>
      <ns0:c r="G169" s="17" t="str">
        <ns0:f>IF(C169="","",IF(C169="T01",'Контрольный лист'!$D$13,INDEX('Тарифы'!$D$4:$D$15,MATCH(C169,'Тарифы'!$A$4:$A$15,0))))</ns0:f>
      </ns0:c>
      <ns0:c r="H169" s="17" t="str">
        <ns0:f>IF(OR(B169="",C169="",E169=""),"",IF(NOT(ISNUMBER(G169)),"Нужны параметры",ROUND(E169*G169/IF(C169="C04",1000,1),2)))</ns0:f>
      </ns0:c>
      <ns0:c r="I169" s="5"/>
      <ns0:c r="J169" s="5"/>
      <ns0:c r="K169" s="5"/>
      <ns0:c r="L169" s="16" t="str">
        <ns0:f>IF(COUNTA(A169:F169,I169:K169)=0,"",IF(OR(A169="",B169="",C169="",NOT(ISNUMBER(D169)),NOT(ISNUMBER(E169)),E169&lt;=0,MOD(E169,1)&lt;&gt;0,AND(C169&lt;&gt;"C04",E169&lt;&gt;1),I169="",J169="",H169="Нужны параметры",AND(OR(C169="T01",C169="C01",C169="C02",C169="C03",C169="C05"),OR(NOT(ISNUMBER(F169)),F169&lt;=0))),"Исправить данные",IF(COUNTIFS($B$5:$B$204,B169)&gt;1,"Повтор позиции",IF('Контрольный лист'!$C$5="","Исправить данные",IF(OR(D169&lt;'Контрольный лист'!$C$5,D169&gt;=EDATE('Контрольный лист'!$C$5,1)),"Вне месяца","")))))</ns0:f>
      </ns0:c>
    </ns0:row>
    <ns0:row r="170" ht="22" customHeight="1">
      <ns0:c r="A170" s="21"/>
      <ns0:c r="B170" s="21"/>
      <ns0:c r="C170" s="21"/>
      <ns0:c r="D170" s="6"/>
      <ns0:c r="E170" s="26"/>
      <ns0:c r="F170" s="27"/>
      <ns0:c r="G170" s="17" t="str">
        <ns0:f>IF(C170="","",IF(C170="T01",'Контрольный лист'!$D$13,INDEX('Тарифы'!$D$4:$D$15,MATCH(C170,'Тарифы'!$A$4:$A$15,0))))</ns0:f>
      </ns0:c>
      <ns0:c r="H170" s="17" t="str">
        <ns0:f>IF(OR(B170="",C170="",E170=""),"",IF(NOT(ISNUMBER(G170)),"Нужны параметры",ROUND(E170*G170/IF(C170="C04",1000,1),2)))</ns0:f>
      </ns0:c>
      <ns0:c r="I170" s="5"/>
      <ns0:c r="J170" s="5"/>
      <ns0:c r="K170" s="5"/>
      <ns0:c r="L170" s="16" t="str">
        <ns0:f>IF(COUNTA(A170:F170,I170:K170)=0,"",IF(OR(A170="",B170="",C170="",NOT(ISNUMBER(D170)),NOT(ISNUMBER(E170)),E170&lt;=0,MOD(E170,1)&lt;&gt;0,AND(C170&lt;&gt;"C04",E170&lt;&gt;1),I170="",J170="",H170="Нужны параметры",AND(OR(C170="T01",C170="C01",C170="C02",C170="C03",C170="C05"),OR(NOT(ISNUMBER(F170)),F170&lt;=0))),"Исправить данные",IF(COUNTIFS($B$5:$B$204,B170)&gt;1,"Повтор позиции",IF('Контрольный лист'!$C$5="","Исправить данные",IF(OR(D170&lt;'Контрольный лист'!$C$5,D170&gt;=EDATE('Контрольный лист'!$C$5,1)),"Вне месяца","")))))</ns0:f>
      </ns0:c>
    </ns0:row>
    <ns0:row r="171" ht="22" customHeight="1">
      <ns0:c r="A171" s="21"/>
      <ns0:c r="B171" s="21"/>
      <ns0:c r="C171" s="21"/>
      <ns0:c r="D171" s="6"/>
      <ns0:c r="E171" s="26"/>
      <ns0:c r="F171" s="27"/>
      <ns0:c r="G171" s="17" t="str">
        <ns0:f>IF(C171="","",IF(C171="T01",'Контрольный лист'!$D$13,INDEX('Тарифы'!$D$4:$D$15,MATCH(C171,'Тарифы'!$A$4:$A$15,0))))</ns0:f>
      </ns0:c>
      <ns0:c r="H171" s="17" t="str">
        <ns0:f>IF(OR(B171="",C171="",E171=""),"",IF(NOT(ISNUMBER(G171)),"Нужны параметры",ROUND(E171*G171/IF(C171="C04",1000,1),2)))</ns0:f>
      </ns0:c>
      <ns0:c r="I171" s="5"/>
      <ns0:c r="J171" s="5"/>
      <ns0:c r="K171" s="5"/>
      <ns0:c r="L171" s="16" t="str">
        <ns0:f>IF(COUNTA(A171:F171,I171:K171)=0,"",IF(OR(A171="",B171="",C171="",NOT(ISNUMBER(D171)),NOT(ISNUMBER(E171)),E171&lt;=0,MOD(E171,1)&lt;&gt;0,AND(C171&lt;&gt;"C04",E171&lt;&gt;1),I171="",J171="",H171="Нужны параметры",AND(OR(C171="T01",C171="C01",C171="C02",C171="C03",C171="C05"),OR(NOT(ISNUMBER(F171)),F171&lt;=0))),"Исправить данные",IF(COUNTIFS($B$5:$B$204,B171)&gt;1,"Повтор позиции",IF('Контрольный лист'!$C$5="","Исправить данные",IF(OR(D171&lt;'Контрольный лист'!$C$5,D171&gt;=EDATE('Контрольный лист'!$C$5,1)),"Вне месяца","")))))</ns0:f>
      </ns0:c>
    </ns0:row>
    <ns0:row r="172" ht="22" customHeight="1">
      <ns0:c r="A172" s="21"/>
      <ns0:c r="B172" s="21"/>
      <ns0:c r="C172" s="21"/>
      <ns0:c r="D172" s="6"/>
      <ns0:c r="E172" s="26"/>
      <ns0:c r="F172" s="27"/>
      <ns0:c r="G172" s="17" t="str">
        <ns0:f>IF(C172="","",IF(C172="T01",'Контрольный лист'!$D$13,INDEX('Тарифы'!$D$4:$D$15,MATCH(C172,'Тарифы'!$A$4:$A$15,0))))</ns0:f>
      </ns0:c>
      <ns0:c r="H172" s="17" t="str">
        <ns0:f>IF(OR(B172="",C172="",E172=""),"",IF(NOT(ISNUMBER(G172)),"Нужны параметры",ROUND(E172*G172/IF(C172="C04",1000,1),2)))</ns0:f>
      </ns0:c>
      <ns0:c r="I172" s="5"/>
      <ns0:c r="J172" s="5"/>
      <ns0:c r="K172" s="5"/>
      <ns0:c r="L172" s="16" t="str">
        <ns0:f>IF(COUNTA(A172:F172,I172:K172)=0,"",IF(OR(A172="",B172="",C172="",NOT(ISNUMBER(D172)),NOT(ISNUMBER(E172)),E172&lt;=0,MOD(E172,1)&lt;&gt;0,AND(C172&lt;&gt;"C04",E172&lt;&gt;1),I172="",J172="",H172="Нужны параметры",AND(OR(C172="T01",C172="C01",C172="C02",C172="C03",C172="C05"),OR(NOT(ISNUMBER(F172)),F172&lt;=0))),"Исправить данные",IF(COUNTIFS($B$5:$B$204,B172)&gt;1,"Повтор позиции",IF('Контрольный лист'!$C$5="","Исправить данные",IF(OR(D172&lt;'Контрольный лист'!$C$5,D172&gt;=EDATE('Контрольный лист'!$C$5,1)),"Вне месяца","")))))</ns0:f>
      </ns0:c>
    </ns0:row>
    <ns0:row r="173" ht="22" customHeight="1">
      <ns0:c r="A173" s="21"/>
      <ns0:c r="B173" s="21"/>
      <ns0:c r="C173" s="21"/>
      <ns0:c r="D173" s="6"/>
      <ns0:c r="E173" s="26"/>
      <ns0:c r="F173" s="27"/>
      <ns0:c r="G173" s="17" t="str">
        <ns0:f>IF(C173="","",IF(C173="T01",'Контрольный лист'!$D$13,INDEX('Тарифы'!$D$4:$D$15,MATCH(C173,'Тарифы'!$A$4:$A$15,0))))</ns0:f>
      </ns0:c>
      <ns0:c r="H173" s="17" t="str">
        <ns0:f>IF(OR(B173="",C173="",E173=""),"",IF(NOT(ISNUMBER(G173)),"Нужны параметры",ROUND(E173*G173/IF(C173="C04",1000,1),2)))</ns0:f>
      </ns0:c>
      <ns0:c r="I173" s="5"/>
      <ns0:c r="J173" s="5"/>
      <ns0:c r="K173" s="5"/>
      <ns0:c r="L173" s="16" t="str">
        <ns0:f>IF(COUNTA(A173:F173,I173:K173)=0,"",IF(OR(A173="",B173="",C173="",NOT(ISNUMBER(D173)),NOT(ISNUMBER(E173)),E173&lt;=0,MOD(E173,1)&lt;&gt;0,AND(C173&lt;&gt;"C04",E173&lt;&gt;1),I173="",J173="",H173="Нужны параметры",AND(OR(C173="T01",C173="C01",C173="C02",C173="C03",C173="C05"),OR(NOT(ISNUMBER(F173)),F173&lt;=0))),"Исправить данные",IF(COUNTIFS($B$5:$B$204,B173)&gt;1,"Повтор позиции",IF('Контрольный лист'!$C$5="","Исправить данные",IF(OR(D173&lt;'Контрольный лист'!$C$5,D173&gt;=EDATE('Контрольный лист'!$C$5,1)),"Вне месяца","")))))</ns0:f>
      </ns0:c>
    </ns0:row>
    <ns0:row r="174" ht="22" customHeight="1">
      <ns0:c r="A174" s="21"/>
      <ns0:c r="B174" s="21"/>
      <ns0:c r="C174" s="21"/>
      <ns0:c r="D174" s="6"/>
      <ns0:c r="E174" s="26"/>
      <ns0:c r="F174" s="27"/>
      <ns0:c r="G174" s="17" t="str">
        <ns0:f>IF(C174="","",IF(C174="T01",'Контрольный лист'!$D$13,INDEX('Тарифы'!$D$4:$D$15,MATCH(C174,'Тарифы'!$A$4:$A$15,0))))</ns0:f>
      </ns0:c>
      <ns0:c r="H174" s="17" t="str">
        <ns0:f>IF(OR(B174="",C174="",E174=""),"",IF(NOT(ISNUMBER(G174)),"Нужны параметры",ROUND(E174*G174/IF(C174="C04",1000,1),2)))</ns0:f>
      </ns0:c>
      <ns0:c r="I174" s="5"/>
      <ns0:c r="J174" s="5"/>
      <ns0:c r="K174" s="5"/>
      <ns0:c r="L174" s="16" t="str">
        <ns0:f>IF(COUNTA(A174:F174,I174:K174)=0,"",IF(OR(A174="",B174="",C174="",NOT(ISNUMBER(D174)),NOT(ISNUMBER(E174)),E174&lt;=0,MOD(E174,1)&lt;&gt;0,AND(C174&lt;&gt;"C04",E174&lt;&gt;1),I174="",J174="",H174="Нужны параметры",AND(OR(C174="T01",C174="C01",C174="C02",C174="C03",C174="C05"),OR(NOT(ISNUMBER(F174)),F174&lt;=0))),"Исправить данные",IF(COUNTIFS($B$5:$B$204,B174)&gt;1,"Повтор позиции",IF('Контрольный лист'!$C$5="","Исправить данные",IF(OR(D174&lt;'Контрольный лист'!$C$5,D174&gt;=EDATE('Контрольный лист'!$C$5,1)),"Вне месяца","")))))</ns0:f>
      </ns0:c>
    </ns0:row>
    <ns0:row r="175" ht="22" customHeight="1">
      <ns0:c r="A175" s="21"/>
      <ns0:c r="B175" s="21"/>
      <ns0:c r="C175" s="21"/>
      <ns0:c r="D175" s="6"/>
      <ns0:c r="E175" s="26"/>
      <ns0:c r="F175" s="27"/>
      <ns0:c r="G175" s="17" t="str">
        <ns0:f>IF(C175="","",IF(C175="T01",'Контрольный лист'!$D$13,INDEX('Тарифы'!$D$4:$D$15,MATCH(C175,'Тарифы'!$A$4:$A$15,0))))</ns0:f>
      </ns0:c>
      <ns0:c r="H175" s="17" t="str">
        <ns0:f>IF(OR(B175="",C175="",E175=""),"",IF(NOT(ISNUMBER(G175)),"Нужны параметры",ROUND(E175*G175/IF(C175="C04",1000,1),2)))</ns0:f>
      </ns0:c>
      <ns0:c r="I175" s="5"/>
      <ns0:c r="J175" s="5"/>
      <ns0:c r="K175" s="5"/>
      <ns0:c r="L175" s="16" t="str">
        <ns0:f>IF(COUNTA(A175:F175,I175:K175)=0,"",IF(OR(A175="",B175="",C175="",NOT(ISNUMBER(D175)),NOT(ISNUMBER(E175)),E175&lt;=0,MOD(E175,1)&lt;&gt;0,AND(C175&lt;&gt;"C04",E175&lt;&gt;1),I175="",J175="",H175="Нужны параметры",AND(OR(C175="T01",C175="C01",C175="C02",C175="C03",C175="C05"),OR(NOT(ISNUMBER(F175)),F175&lt;=0))),"Исправить данные",IF(COUNTIFS($B$5:$B$204,B175)&gt;1,"Повтор позиции",IF('Контрольный лист'!$C$5="","Исправить данные",IF(OR(D175&lt;'Контрольный лист'!$C$5,D175&gt;=EDATE('Контрольный лист'!$C$5,1)),"Вне месяца","")))))</ns0:f>
      </ns0:c>
    </ns0:row>
    <ns0:row r="176" ht="22" customHeight="1">
      <ns0:c r="A176" s="21"/>
      <ns0:c r="B176" s="21"/>
      <ns0:c r="C176" s="21"/>
      <ns0:c r="D176" s="6"/>
      <ns0:c r="E176" s="26"/>
      <ns0:c r="F176" s="27"/>
      <ns0:c r="G176" s="17" t="str">
        <ns0:f>IF(C176="","",IF(C176="T01",'Контрольный лист'!$D$13,INDEX('Тарифы'!$D$4:$D$15,MATCH(C176,'Тарифы'!$A$4:$A$15,0))))</ns0:f>
      </ns0:c>
      <ns0:c r="H176" s="17" t="str">
        <ns0:f>IF(OR(B176="",C176="",E176=""),"",IF(NOT(ISNUMBER(G176)),"Нужны параметры",ROUND(E176*G176/IF(C176="C04",1000,1),2)))</ns0:f>
      </ns0:c>
      <ns0:c r="I176" s="5"/>
      <ns0:c r="J176" s="5"/>
      <ns0:c r="K176" s="5"/>
      <ns0:c r="L176" s="16" t="str">
        <ns0:f>IF(COUNTA(A176:F176,I176:K176)=0,"",IF(OR(A176="",B176="",C176="",NOT(ISNUMBER(D176)),NOT(ISNUMBER(E176)),E176&lt;=0,MOD(E176,1)&lt;&gt;0,AND(C176&lt;&gt;"C04",E176&lt;&gt;1),I176="",J176="",H176="Нужны параметры",AND(OR(C176="T01",C176="C01",C176="C02",C176="C03",C176="C05"),OR(NOT(ISNUMBER(F176)),F176&lt;=0))),"Исправить данные",IF(COUNTIFS($B$5:$B$204,B176)&gt;1,"Повтор позиции",IF('Контрольный лист'!$C$5="","Исправить данные",IF(OR(D176&lt;'Контрольный лист'!$C$5,D176&gt;=EDATE('Контрольный лист'!$C$5,1)),"Вне месяца","")))))</ns0:f>
      </ns0:c>
    </ns0:row>
    <ns0:row r="177" ht="22" customHeight="1">
      <ns0:c r="A177" s="21"/>
      <ns0:c r="B177" s="21"/>
      <ns0:c r="C177" s="21"/>
      <ns0:c r="D177" s="6"/>
      <ns0:c r="E177" s="26"/>
      <ns0:c r="F177" s="27"/>
      <ns0:c r="G177" s="17" t="str">
        <ns0:f>IF(C177="","",IF(C177="T01",'Контрольный лист'!$D$13,INDEX('Тарифы'!$D$4:$D$15,MATCH(C177,'Тарифы'!$A$4:$A$15,0))))</ns0:f>
      </ns0:c>
      <ns0:c r="H177" s="17" t="str">
        <ns0:f>IF(OR(B177="",C177="",E177=""),"",IF(NOT(ISNUMBER(G177)),"Нужны параметры",ROUND(E177*G177/IF(C177="C04",1000,1),2)))</ns0:f>
      </ns0:c>
      <ns0:c r="I177" s="5"/>
      <ns0:c r="J177" s="5"/>
      <ns0:c r="K177" s="5"/>
      <ns0:c r="L177" s="16" t="str">
        <ns0:f>IF(COUNTA(A177:F177,I177:K177)=0,"",IF(OR(A177="",B177="",C177="",NOT(ISNUMBER(D177)),NOT(ISNUMBER(E177)),E177&lt;=0,MOD(E177,1)&lt;&gt;0,AND(C177&lt;&gt;"C04",E177&lt;&gt;1),I177="",J177="",H177="Нужны параметры",AND(OR(C177="T01",C177="C01",C177="C02",C177="C03",C177="C05"),OR(NOT(ISNUMBER(F177)),F177&lt;=0))),"Исправить данные",IF(COUNTIFS($B$5:$B$204,B177)&gt;1,"Повтор позиции",IF('Контрольный лист'!$C$5="","Исправить данные",IF(OR(D177&lt;'Контрольный лист'!$C$5,D177&gt;=EDATE('Контрольный лист'!$C$5,1)),"Вне месяца","")))))</ns0:f>
      </ns0:c>
    </ns0:row>
    <ns0:row r="178" ht="22" customHeight="1">
      <ns0:c r="A178" s="21"/>
      <ns0:c r="B178" s="21"/>
      <ns0:c r="C178" s="21"/>
      <ns0:c r="D178" s="6"/>
      <ns0:c r="E178" s="26"/>
      <ns0:c r="F178" s="27"/>
      <ns0:c r="G178" s="17" t="str">
        <ns0:f>IF(C178="","",IF(C178="T01",'Контрольный лист'!$D$13,INDEX('Тарифы'!$D$4:$D$15,MATCH(C178,'Тарифы'!$A$4:$A$15,0))))</ns0:f>
      </ns0:c>
      <ns0:c r="H178" s="17" t="str">
        <ns0:f>IF(OR(B178="",C178="",E178=""),"",IF(NOT(ISNUMBER(G178)),"Нужны параметры",ROUND(E178*G178/IF(C178="C04",1000,1),2)))</ns0:f>
      </ns0:c>
      <ns0:c r="I178" s="5"/>
      <ns0:c r="J178" s="5"/>
      <ns0:c r="K178" s="5"/>
      <ns0:c r="L178" s="16" t="str">
        <ns0:f>IF(COUNTA(A178:F178,I178:K178)=0,"",IF(OR(A178="",B178="",C178="",NOT(ISNUMBER(D178)),NOT(ISNUMBER(E178)),E178&lt;=0,MOD(E178,1)&lt;&gt;0,AND(C178&lt;&gt;"C04",E178&lt;&gt;1),I178="",J178="",H178="Нужны параметры",AND(OR(C178="T01",C178="C01",C178="C02",C178="C03",C178="C05"),OR(NOT(ISNUMBER(F178)),F178&lt;=0))),"Исправить данные",IF(COUNTIFS($B$5:$B$204,B178)&gt;1,"Повтор позиции",IF('Контрольный лист'!$C$5="","Исправить данные",IF(OR(D178&lt;'Контрольный лист'!$C$5,D178&gt;=EDATE('Контрольный лист'!$C$5,1)),"Вне месяца","")))))</ns0:f>
      </ns0:c>
    </ns0:row>
    <ns0:row r="179" ht="22" customHeight="1">
      <ns0:c r="A179" s="21"/>
      <ns0:c r="B179" s="21"/>
      <ns0:c r="C179" s="21"/>
      <ns0:c r="D179" s="6"/>
      <ns0:c r="E179" s="26"/>
      <ns0:c r="F179" s="27"/>
      <ns0:c r="G179" s="17" t="str">
        <ns0:f>IF(C179="","",IF(C179="T01",'Контрольный лист'!$D$13,INDEX('Тарифы'!$D$4:$D$15,MATCH(C179,'Тарифы'!$A$4:$A$15,0))))</ns0:f>
      </ns0:c>
      <ns0:c r="H179" s="17" t="str">
        <ns0:f>IF(OR(B179="",C179="",E179=""),"",IF(NOT(ISNUMBER(G179)),"Нужны параметры",ROUND(E179*G179/IF(C179="C04",1000,1),2)))</ns0:f>
      </ns0:c>
      <ns0:c r="I179" s="5"/>
      <ns0:c r="J179" s="5"/>
      <ns0:c r="K179" s="5"/>
      <ns0:c r="L179" s="16" t="str">
        <ns0:f>IF(COUNTA(A179:F179,I179:K179)=0,"",IF(OR(A179="",B179="",C179="",NOT(ISNUMBER(D179)),NOT(ISNUMBER(E179)),E179&lt;=0,MOD(E179,1)&lt;&gt;0,AND(C179&lt;&gt;"C04",E179&lt;&gt;1),I179="",J179="",H179="Нужны параметры",AND(OR(C179="T01",C179="C01",C179="C02",C179="C03",C179="C05"),OR(NOT(ISNUMBER(F179)),F179&lt;=0))),"Исправить данные",IF(COUNTIFS($B$5:$B$204,B179)&gt;1,"Повтор позиции",IF('Контрольный лист'!$C$5="","Исправить данные",IF(OR(D179&lt;'Контрольный лист'!$C$5,D179&gt;=EDATE('Контрольный лист'!$C$5,1)),"Вне месяца","")))))</ns0:f>
      </ns0:c>
    </ns0:row>
    <ns0:row r="180" ht="22" customHeight="1">
      <ns0:c r="A180" s="21"/>
      <ns0:c r="B180" s="21"/>
      <ns0:c r="C180" s="21"/>
      <ns0:c r="D180" s="6"/>
      <ns0:c r="E180" s="26"/>
      <ns0:c r="F180" s="27"/>
      <ns0:c r="G180" s="17" t="str">
        <ns0:f>IF(C180="","",IF(C180="T01",'Контрольный лист'!$D$13,INDEX('Тарифы'!$D$4:$D$15,MATCH(C180,'Тарифы'!$A$4:$A$15,0))))</ns0:f>
      </ns0:c>
      <ns0:c r="H180" s="17" t="str">
        <ns0:f>IF(OR(B180="",C180="",E180=""),"",IF(NOT(ISNUMBER(G180)),"Нужны параметры",ROUND(E180*G180/IF(C180="C04",1000,1),2)))</ns0:f>
      </ns0:c>
      <ns0:c r="I180" s="5"/>
      <ns0:c r="J180" s="5"/>
      <ns0:c r="K180" s="5"/>
      <ns0:c r="L180" s="16" t="str">
        <ns0:f>IF(COUNTA(A180:F180,I180:K180)=0,"",IF(OR(A180="",B180="",C180="",NOT(ISNUMBER(D180)),NOT(ISNUMBER(E180)),E180&lt;=0,MOD(E180,1)&lt;&gt;0,AND(C180&lt;&gt;"C04",E180&lt;&gt;1),I180="",J180="",H180="Нужны параметры",AND(OR(C180="T01",C180="C01",C180="C02",C180="C03",C180="C05"),OR(NOT(ISNUMBER(F180)),F180&lt;=0))),"Исправить данные",IF(COUNTIFS($B$5:$B$204,B180)&gt;1,"Повтор позиции",IF('Контрольный лист'!$C$5="","Исправить данные",IF(OR(D180&lt;'Контрольный лист'!$C$5,D180&gt;=EDATE('Контрольный лист'!$C$5,1)),"Вне месяца","")))))</ns0:f>
      </ns0:c>
    </ns0:row>
    <ns0:row r="181" ht="22" customHeight="1">
      <ns0:c r="A181" s="21"/>
      <ns0:c r="B181" s="21"/>
      <ns0:c r="C181" s="21"/>
      <ns0:c r="D181" s="6"/>
      <ns0:c r="E181" s="26"/>
      <ns0:c r="F181" s="27"/>
      <ns0:c r="G181" s="17" t="str">
        <ns0:f>IF(C181="","",IF(C181="T01",'Контрольный лист'!$D$13,INDEX('Тарифы'!$D$4:$D$15,MATCH(C181,'Тарифы'!$A$4:$A$15,0))))</ns0:f>
      </ns0:c>
      <ns0:c r="H181" s="17" t="str">
        <ns0:f>IF(OR(B181="",C181="",E181=""),"",IF(NOT(ISNUMBER(G181)),"Нужны параметры",ROUND(E181*G181/IF(C181="C04",1000,1),2)))</ns0:f>
      </ns0:c>
      <ns0:c r="I181" s="5"/>
      <ns0:c r="J181" s="5"/>
      <ns0:c r="K181" s="5"/>
      <ns0:c r="L181" s="16" t="str">
        <ns0:f>IF(COUNTA(A181:F181,I181:K181)=0,"",IF(OR(A181="",B181="",C181="",NOT(ISNUMBER(D181)),NOT(ISNUMBER(E181)),E181&lt;=0,MOD(E181,1)&lt;&gt;0,AND(C181&lt;&gt;"C04",E181&lt;&gt;1),I181="",J181="",H181="Нужны параметры",AND(OR(C181="T01",C181="C01",C181="C02",C181="C03",C181="C05"),OR(NOT(ISNUMBER(F181)),F181&lt;=0))),"Исправить данные",IF(COUNTIFS($B$5:$B$204,B181)&gt;1,"Повтор позиции",IF('Контрольный лист'!$C$5="","Исправить данные",IF(OR(D181&lt;'Контрольный лист'!$C$5,D181&gt;=EDATE('Контрольный лист'!$C$5,1)),"Вне месяца","")))))</ns0:f>
      </ns0:c>
    </ns0:row>
    <ns0:row r="182" ht="22" customHeight="1">
      <ns0:c r="A182" s="21"/>
      <ns0:c r="B182" s="21"/>
      <ns0:c r="C182" s="21"/>
      <ns0:c r="D182" s="6"/>
      <ns0:c r="E182" s="26"/>
      <ns0:c r="F182" s="27"/>
      <ns0:c r="G182" s="17" t="str">
        <ns0:f>IF(C182="","",IF(C182="T01",'Контрольный лист'!$D$13,INDEX('Тарифы'!$D$4:$D$15,MATCH(C182,'Тарифы'!$A$4:$A$15,0))))</ns0:f>
      </ns0:c>
      <ns0:c r="H182" s="17" t="str">
        <ns0:f>IF(OR(B182="",C182="",E182=""),"",IF(NOT(ISNUMBER(G182)),"Нужны параметры",ROUND(E182*G182/IF(C182="C04",1000,1),2)))</ns0:f>
      </ns0:c>
      <ns0:c r="I182" s="5"/>
      <ns0:c r="J182" s="5"/>
      <ns0:c r="K182" s="5"/>
      <ns0:c r="L182" s="16" t="str">
        <ns0:f>IF(COUNTA(A182:F182,I182:K182)=0,"",IF(OR(A182="",B182="",C182="",NOT(ISNUMBER(D182)),NOT(ISNUMBER(E182)),E182&lt;=0,MOD(E182,1)&lt;&gt;0,AND(C182&lt;&gt;"C04",E182&lt;&gt;1),I182="",J182="",H182="Нужны параметры",AND(OR(C182="T01",C182="C01",C182="C02",C182="C03",C182="C05"),OR(NOT(ISNUMBER(F182)),F182&lt;=0))),"Исправить данные",IF(COUNTIFS($B$5:$B$204,B182)&gt;1,"Повтор позиции",IF('Контрольный лист'!$C$5="","Исправить данные",IF(OR(D182&lt;'Контрольный лист'!$C$5,D182&gt;=EDATE('Контрольный лист'!$C$5,1)),"Вне месяца","")))))</ns0:f>
      </ns0:c>
    </ns0:row>
    <ns0:row r="183" ht="22" customHeight="1">
      <ns0:c r="A183" s="21"/>
      <ns0:c r="B183" s="21"/>
      <ns0:c r="C183" s="21"/>
      <ns0:c r="D183" s="6"/>
      <ns0:c r="E183" s="26"/>
      <ns0:c r="F183" s="27"/>
      <ns0:c r="G183" s="17" t="str">
        <ns0:f>IF(C183="","",IF(C183="T01",'Контрольный лист'!$D$13,INDEX('Тарифы'!$D$4:$D$15,MATCH(C183,'Тарифы'!$A$4:$A$15,0))))</ns0:f>
      </ns0:c>
      <ns0:c r="H183" s="17" t="str">
        <ns0:f>IF(OR(B183="",C183="",E183=""),"",IF(NOT(ISNUMBER(G183)),"Нужны параметры",ROUND(E183*G183/IF(C183="C04",1000,1),2)))</ns0:f>
      </ns0:c>
      <ns0:c r="I183" s="5"/>
      <ns0:c r="J183" s="5"/>
      <ns0:c r="K183" s="5"/>
      <ns0:c r="L183" s="16" t="str">
        <ns0:f>IF(COUNTA(A183:F183,I183:K183)=0,"",IF(OR(A183="",B183="",C183="",NOT(ISNUMBER(D183)),NOT(ISNUMBER(E183)),E183&lt;=0,MOD(E183,1)&lt;&gt;0,AND(C183&lt;&gt;"C04",E183&lt;&gt;1),I183="",J183="",H183="Нужны параметры",AND(OR(C183="T01",C183="C01",C183="C02",C183="C03",C183="C05"),OR(NOT(ISNUMBER(F183)),F183&lt;=0))),"Исправить данные",IF(COUNTIFS($B$5:$B$204,B183)&gt;1,"Повтор позиции",IF('Контрольный лист'!$C$5="","Исправить данные",IF(OR(D183&lt;'Контрольный лист'!$C$5,D183&gt;=EDATE('Контрольный лист'!$C$5,1)),"Вне месяца","")))))</ns0:f>
      </ns0:c>
    </ns0:row>
    <ns0:row r="184" ht="22" customHeight="1">
      <ns0:c r="A184" s="21"/>
      <ns0:c r="B184" s="21"/>
      <ns0:c r="C184" s="21"/>
      <ns0:c r="D184" s="6"/>
      <ns0:c r="E184" s="26"/>
      <ns0:c r="F184" s="27"/>
      <ns0:c r="G184" s="17" t="str">
        <ns0:f>IF(C184="","",IF(C184="T01",'Контрольный лист'!$D$13,INDEX('Тарифы'!$D$4:$D$15,MATCH(C184,'Тарифы'!$A$4:$A$15,0))))</ns0:f>
      </ns0:c>
      <ns0:c r="H184" s="17" t="str">
        <ns0:f>IF(OR(B184="",C184="",E184=""),"",IF(NOT(ISNUMBER(G184)),"Нужны параметры",ROUND(E184*G184/IF(C184="C04",1000,1),2)))</ns0:f>
      </ns0:c>
      <ns0:c r="I184" s="5"/>
      <ns0:c r="J184" s="5"/>
      <ns0:c r="K184" s="5"/>
      <ns0:c r="L184" s="16" t="str">
        <ns0:f>IF(COUNTA(A184:F184,I184:K184)=0,"",IF(OR(A184="",B184="",C184="",NOT(ISNUMBER(D184)),NOT(ISNUMBER(E184)),E184&lt;=0,MOD(E184,1)&lt;&gt;0,AND(C184&lt;&gt;"C04",E184&lt;&gt;1),I184="",J184="",H184="Нужны параметры",AND(OR(C184="T01",C184="C01",C184="C02",C184="C03",C184="C05"),OR(NOT(ISNUMBER(F184)),F184&lt;=0))),"Исправить данные",IF(COUNTIFS($B$5:$B$204,B184)&gt;1,"Повтор позиции",IF('Контрольный лист'!$C$5="","Исправить данные",IF(OR(D184&lt;'Контрольный лист'!$C$5,D184&gt;=EDATE('Контрольный лист'!$C$5,1)),"Вне месяца","")))))</ns0:f>
      </ns0:c>
    </ns0:row>
    <ns0:row r="185" ht="22" customHeight="1">
      <ns0:c r="A185" s="21"/>
      <ns0:c r="B185" s="21"/>
      <ns0:c r="C185" s="21"/>
      <ns0:c r="D185" s="6"/>
      <ns0:c r="E185" s="26"/>
      <ns0:c r="F185" s="27"/>
      <ns0:c r="G185" s="17" t="str">
        <ns0:f>IF(C185="","",IF(C185="T01",'Контрольный лист'!$D$13,INDEX('Тарифы'!$D$4:$D$15,MATCH(C185,'Тарифы'!$A$4:$A$15,0))))</ns0:f>
      </ns0:c>
      <ns0:c r="H185" s="17" t="str">
        <ns0:f>IF(OR(B185="",C185="",E185=""),"",IF(NOT(ISNUMBER(G185)),"Нужны параметры",ROUND(E185*G185/IF(C185="C04",1000,1),2)))</ns0:f>
      </ns0:c>
      <ns0:c r="I185" s="5"/>
      <ns0:c r="J185" s="5"/>
      <ns0:c r="K185" s="5"/>
      <ns0:c r="L185" s="16" t="str">
        <ns0:f>IF(COUNTA(A185:F185,I185:K185)=0,"",IF(OR(A185="",B185="",C185="",NOT(ISNUMBER(D185)),NOT(ISNUMBER(E185)),E185&lt;=0,MOD(E185,1)&lt;&gt;0,AND(C185&lt;&gt;"C04",E185&lt;&gt;1),I185="",J185="",H185="Нужны параметры",AND(OR(C185="T01",C185="C01",C185="C02",C185="C03",C185="C05"),OR(NOT(ISNUMBER(F185)),F185&lt;=0))),"Исправить данные",IF(COUNTIFS($B$5:$B$204,B185)&gt;1,"Повтор позиции",IF('Контрольный лист'!$C$5="","Исправить данные",IF(OR(D185&lt;'Контрольный лист'!$C$5,D185&gt;=EDATE('Контрольный лист'!$C$5,1)),"Вне месяца","")))))</ns0:f>
      </ns0:c>
    </ns0:row>
    <ns0:row r="186" ht="22" customHeight="1">
      <ns0:c r="A186" s="21"/>
      <ns0:c r="B186" s="21"/>
      <ns0:c r="C186" s="21"/>
      <ns0:c r="D186" s="6"/>
      <ns0:c r="E186" s="26"/>
      <ns0:c r="F186" s="27"/>
      <ns0:c r="G186" s="17" t="str">
        <ns0:f>IF(C186="","",IF(C186="T01",'Контрольный лист'!$D$13,INDEX('Тарифы'!$D$4:$D$15,MATCH(C186,'Тарифы'!$A$4:$A$15,0))))</ns0:f>
      </ns0:c>
      <ns0:c r="H186" s="17" t="str">
        <ns0:f>IF(OR(B186="",C186="",E186=""),"",IF(NOT(ISNUMBER(G186)),"Нужны параметры",ROUND(E186*G186/IF(C186="C04",1000,1),2)))</ns0:f>
      </ns0:c>
      <ns0:c r="I186" s="5"/>
      <ns0:c r="J186" s="5"/>
      <ns0:c r="K186" s="5"/>
      <ns0:c r="L186" s="16" t="str">
        <ns0:f>IF(COUNTA(A186:F186,I186:K186)=0,"",IF(OR(A186="",B186="",C186="",NOT(ISNUMBER(D186)),NOT(ISNUMBER(E186)),E186&lt;=0,MOD(E186,1)&lt;&gt;0,AND(C186&lt;&gt;"C04",E186&lt;&gt;1),I186="",J186="",H186="Нужны параметры",AND(OR(C186="T01",C186="C01",C186="C02",C186="C03",C186="C05"),OR(NOT(ISNUMBER(F186)),F186&lt;=0))),"Исправить данные",IF(COUNTIFS($B$5:$B$204,B186)&gt;1,"Повтор позиции",IF('Контрольный лист'!$C$5="","Исправить данные",IF(OR(D186&lt;'Контрольный лист'!$C$5,D186&gt;=EDATE('Контрольный лист'!$C$5,1)),"Вне месяца","")))))</ns0:f>
      </ns0:c>
    </ns0:row>
    <ns0:row r="187" ht="22" customHeight="1">
      <ns0:c r="A187" s="21"/>
      <ns0:c r="B187" s="21"/>
      <ns0:c r="C187" s="21"/>
      <ns0:c r="D187" s="6"/>
      <ns0:c r="E187" s="26"/>
      <ns0:c r="F187" s="27"/>
      <ns0:c r="G187" s="17" t="str">
        <ns0:f>IF(C187="","",IF(C187="T01",'Контрольный лист'!$D$13,INDEX('Тарифы'!$D$4:$D$15,MATCH(C187,'Тарифы'!$A$4:$A$15,0))))</ns0:f>
      </ns0:c>
      <ns0:c r="H187" s="17" t="str">
        <ns0:f>IF(OR(B187="",C187="",E187=""),"",IF(NOT(ISNUMBER(G187)),"Нужны параметры",ROUND(E187*G187/IF(C187="C04",1000,1),2)))</ns0:f>
      </ns0:c>
      <ns0:c r="I187" s="5"/>
      <ns0:c r="J187" s="5"/>
      <ns0:c r="K187" s="5"/>
      <ns0:c r="L187" s="16" t="str">
        <ns0:f>IF(COUNTA(A187:F187,I187:K187)=0,"",IF(OR(A187="",B187="",C187="",NOT(ISNUMBER(D187)),NOT(ISNUMBER(E187)),E187&lt;=0,MOD(E187,1)&lt;&gt;0,AND(C187&lt;&gt;"C04",E187&lt;&gt;1),I187="",J187="",H187="Нужны параметры",AND(OR(C187="T01",C187="C01",C187="C02",C187="C03",C187="C05"),OR(NOT(ISNUMBER(F187)),F187&lt;=0))),"Исправить данные",IF(COUNTIFS($B$5:$B$204,B187)&gt;1,"Повтор позиции",IF('Контрольный лист'!$C$5="","Исправить данные",IF(OR(D187&lt;'Контрольный лист'!$C$5,D187&gt;=EDATE('Контрольный лист'!$C$5,1)),"Вне месяца","")))))</ns0:f>
      </ns0:c>
    </ns0:row>
    <ns0:row r="188" ht="22" customHeight="1">
      <ns0:c r="A188" s="21"/>
      <ns0:c r="B188" s="21"/>
      <ns0:c r="C188" s="21"/>
      <ns0:c r="D188" s="6"/>
      <ns0:c r="E188" s="26"/>
      <ns0:c r="F188" s="27"/>
      <ns0:c r="G188" s="17" t="str">
        <ns0:f>IF(C188="","",IF(C188="T01",'Контрольный лист'!$D$13,INDEX('Тарифы'!$D$4:$D$15,MATCH(C188,'Тарифы'!$A$4:$A$15,0))))</ns0:f>
      </ns0:c>
      <ns0:c r="H188" s="17" t="str">
        <ns0:f>IF(OR(B188="",C188="",E188=""),"",IF(NOT(ISNUMBER(G188)),"Нужны параметры",ROUND(E188*G188/IF(C188="C04",1000,1),2)))</ns0:f>
      </ns0:c>
      <ns0:c r="I188" s="5"/>
      <ns0:c r="J188" s="5"/>
      <ns0:c r="K188" s="5"/>
      <ns0:c r="L188" s="16" t="str">
        <ns0:f>IF(COUNTA(A188:F188,I188:K188)=0,"",IF(OR(A188="",B188="",C188="",NOT(ISNUMBER(D188)),NOT(ISNUMBER(E188)),E188&lt;=0,MOD(E188,1)&lt;&gt;0,AND(C188&lt;&gt;"C04",E188&lt;&gt;1),I188="",J188="",H188="Нужны параметры",AND(OR(C188="T01",C188="C01",C188="C02",C188="C03",C188="C05"),OR(NOT(ISNUMBER(F188)),F188&lt;=0))),"Исправить данные",IF(COUNTIFS($B$5:$B$204,B188)&gt;1,"Повтор позиции",IF('Контрольный лист'!$C$5="","Исправить данные",IF(OR(D188&lt;'Контрольный лист'!$C$5,D188&gt;=EDATE('Контрольный лист'!$C$5,1)),"Вне месяца","")))))</ns0:f>
      </ns0:c>
    </ns0:row>
    <ns0:row r="189" ht="22" customHeight="1">
      <ns0:c r="A189" s="21"/>
      <ns0:c r="B189" s="21"/>
      <ns0:c r="C189" s="21"/>
      <ns0:c r="D189" s="6"/>
      <ns0:c r="E189" s="26"/>
      <ns0:c r="F189" s="27"/>
      <ns0:c r="G189" s="17" t="str">
        <ns0:f>IF(C189="","",IF(C189="T01",'Контрольный лист'!$D$13,INDEX('Тарифы'!$D$4:$D$15,MATCH(C189,'Тарифы'!$A$4:$A$15,0))))</ns0:f>
      </ns0:c>
      <ns0:c r="H189" s="17" t="str">
        <ns0:f>IF(OR(B189="",C189="",E189=""),"",IF(NOT(ISNUMBER(G189)),"Нужны параметры",ROUND(E189*G189/IF(C189="C04",1000,1),2)))</ns0:f>
      </ns0:c>
      <ns0:c r="I189" s="5"/>
      <ns0:c r="J189" s="5"/>
      <ns0:c r="K189" s="5"/>
      <ns0:c r="L189" s="16" t="str">
        <ns0:f>IF(COUNTA(A189:F189,I189:K189)=0,"",IF(OR(A189="",B189="",C189="",NOT(ISNUMBER(D189)),NOT(ISNUMBER(E189)),E189&lt;=0,MOD(E189,1)&lt;&gt;0,AND(C189&lt;&gt;"C04",E189&lt;&gt;1),I189="",J189="",H189="Нужны параметры",AND(OR(C189="T01",C189="C01",C189="C02",C189="C03",C189="C05"),OR(NOT(ISNUMBER(F189)),F189&lt;=0))),"Исправить данные",IF(COUNTIFS($B$5:$B$204,B189)&gt;1,"Повтор позиции",IF('Контрольный лист'!$C$5="","Исправить данные",IF(OR(D189&lt;'Контрольный лист'!$C$5,D189&gt;=EDATE('Контрольный лист'!$C$5,1)),"Вне месяца","")))))</ns0:f>
      </ns0:c>
    </ns0:row>
    <ns0:row r="190" ht="22" customHeight="1">
      <ns0:c r="A190" s="21"/>
      <ns0:c r="B190" s="21"/>
      <ns0:c r="C190" s="21"/>
      <ns0:c r="D190" s="6"/>
      <ns0:c r="E190" s="26"/>
      <ns0:c r="F190" s="27"/>
      <ns0:c r="G190" s="17" t="str">
        <ns0:f>IF(C190="","",IF(C190="T01",'Контрольный лист'!$D$13,INDEX('Тарифы'!$D$4:$D$15,MATCH(C190,'Тарифы'!$A$4:$A$15,0))))</ns0:f>
      </ns0:c>
      <ns0:c r="H190" s="17" t="str">
        <ns0:f>IF(OR(B190="",C190="",E190=""),"",IF(NOT(ISNUMBER(G190)),"Нужны параметры",ROUND(E190*G190/IF(C190="C04",1000,1),2)))</ns0:f>
      </ns0:c>
      <ns0:c r="I190" s="5"/>
      <ns0:c r="J190" s="5"/>
      <ns0:c r="K190" s="5"/>
      <ns0:c r="L190" s="16" t="str">
        <ns0:f>IF(COUNTA(A190:F190,I190:K190)=0,"",IF(OR(A190="",B190="",C190="",NOT(ISNUMBER(D190)),NOT(ISNUMBER(E190)),E190&lt;=0,MOD(E190,1)&lt;&gt;0,AND(C190&lt;&gt;"C04",E190&lt;&gt;1),I190="",J190="",H190="Нужны параметры",AND(OR(C190="T01",C190="C01",C190="C02",C190="C03",C190="C05"),OR(NOT(ISNUMBER(F190)),F190&lt;=0))),"Исправить данные",IF(COUNTIFS($B$5:$B$204,B190)&gt;1,"Повтор позиции",IF('Контрольный лист'!$C$5="","Исправить данные",IF(OR(D190&lt;'Контрольный лист'!$C$5,D190&gt;=EDATE('Контрольный лист'!$C$5,1)),"Вне месяца","")))))</ns0:f>
      </ns0:c>
    </ns0:row>
    <ns0:row r="191" ht="22" customHeight="1">
      <ns0:c r="A191" s="21"/>
      <ns0:c r="B191" s="21"/>
      <ns0:c r="C191" s="21"/>
      <ns0:c r="D191" s="6"/>
      <ns0:c r="E191" s="26"/>
      <ns0:c r="F191" s="27"/>
      <ns0:c r="G191" s="17" t="str">
        <ns0:f>IF(C191="","",IF(C191="T01",'Контрольный лист'!$D$13,INDEX('Тарифы'!$D$4:$D$15,MATCH(C191,'Тарифы'!$A$4:$A$15,0))))</ns0:f>
      </ns0:c>
      <ns0:c r="H191" s="17" t="str">
        <ns0:f>IF(OR(B191="",C191="",E191=""),"",IF(NOT(ISNUMBER(G191)),"Нужны параметры",ROUND(E191*G191/IF(C191="C04",1000,1),2)))</ns0:f>
      </ns0:c>
      <ns0:c r="I191" s="5"/>
      <ns0:c r="J191" s="5"/>
      <ns0:c r="K191" s="5"/>
      <ns0:c r="L191" s="16" t="str">
        <ns0:f>IF(COUNTA(A191:F191,I191:K191)=0,"",IF(OR(A191="",B191="",C191="",NOT(ISNUMBER(D191)),NOT(ISNUMBER(E191)),E191&lt;=0,MOD(E191,1)&lt;&gt;0,AND(C191&lt;&gt;"C04",E191&lt;&gt;1),I191="",J191="",H191="Нужны параметры",AND(OR(C191="T01",C191="C01",C191="C02",C191="C03",C191="C05"),OR(NOT(ISNUMBER(F191)),F191&lt;=0))),"Исправить данные",IF(COUNTIFS($B$5:$B$204,B191)&gt;1,"Повтор позиции",IF('Контрольный лист'!$C$5="","Исправить данные",IF(OR(D191&lt;'Контрольный лист'!$C$5,D191&gt;=EDATE('Контрольный лист'!$C$5,1)),"Вне месяца","")))))</ns0:f>
      </ns0:c>
    </ns0:row>
    <ns0:row r="192" ht="22" customHeight="1">
      <ns0:c r="A192" s="21"/>
      <ns0:c r="B192" s="21"/>
      <ns0:c r="C192" s="21"/>
      <ns0:c r="D192" s="6"/>
      <ns0:c r="E192" s="26"/>
      <ns0:c r="F192" s="27"/>
      <ns0:c r="G192" s="17" t="str">
        <ns0:f>IF(C192="","",IF(C192="T01",'Контрольный лист'!$D$13,INDEX('Тарифы'!$D$4:$D$15,MATCH(C192,'Тарифы'!$A$4:$A$15,0))))</ns0:f>
      </ns0:c>
      <ns0:c r="H192" s="17" t="str">
        <ns0:f>IF(OR(B192="",C192="",E192=""),"",IF(NOT(ISNUMBER(G192)),"Нужны параметры",ROUND(E192*G192/IF(C192="C04",1000,1),2)))</ns0:f>
      </ns0:c>
      <ns0:c r="I192" s="5"/>
      <ns0:c r="J192" s="5"/>
      <ns0:c r="K192" s="5"/>
      <ns0:c r="L192" s="16" t="str">
        <ns0:f>IF(COUNTA(A192:F192,I192:K192)=0,"",IF(OR(A192="",B192="",C192="",NOT(ISNUMBER(D192)),NOT(ISNUMBER(E192)),E192&lt;=0,MOD(E192,1)&lt;&gt;0,AND(C192&lt;&gt;"C04",E192&lt;&gt;1),I192="",J192="",H192="Нужны параметры",AND(OR(C192="T01",C192="C01",C192="C02",C192="C03",C192="C05"),OR(NOT(ISNUMBER(F192)),F192&lt;=0))),"Исправить данные",IF(COUNTIFS($B$5:$B$204,B192)&gt;1,"Повтор позиции",IF('Контрольный лист'!$C$5="","Исправить данные",IF(OR(D192&lt;'Контрольный лист'!$C$5,D192&gt;=EDATE('Контрольный лист'!$C$5,1)),"Вне месяца","")))))</ns0:f>
      </ns0:c>
    </ns0:row>
    <ns0:row r="193" ht="22" customHeight="1">
      <ns0:c r="A193" s="21"/>
      <ns0:c r="B193" s="21"/>
      <ns0:c r="C193" s="21"/>
      <ns0:c r="D193" s="6"/>
      <ns0:c r="E193" s="26"/>
      <ns0:c r="F193" s="27"/>
      <ns0:c r="G193" s="17" t="str">
        <ns0:f>IF(C193="","",IF(C193="T01",'Контрольный лист'!$D$13,INDEX('Тарифы'!$D$4:$D$15,MATCH(C193,'Тарифы'!$A$4:$A$15,0))))</ns0:f>
      </ns0:c>
      <ns0:c r="H193" s="17" t="str">
        <ns0:f>IF(OR(B193="",C193="",E193=""),"",IF(NOT(ISNUMBER(G193)),"Нужны параметры",ROUND(E193*G193/IF(C193="C04",1000,1),2)))</ns0:f>
      </ns0:c>
      <ns0:c r="I193" s="5"/>
      <ns0:c r="J193" s="5"/>
      <ns0:c r="K193" s="5"/>
      <ns0:c r="L193" s="16" t="str">
        <ns0:f>IF(COUNTA(A193:F193,I193:K193)=0,"",IF(OR(A193="",B193="",C193="",NOT(ISNUMBER(D193)),NOT(ISNUMBER(E193)),E193&lt;=0,MOD(E193,1)&lt;&gt;0,AND(C193&lt;&gt;"C04",E193&lt;&gt;1),I193="",J193="",H193="Нужны параметры",AND(OR(C193="T01",C193="C01",C193="C02",C193="C03",C193="C05"),OR(NOT(ISNUMBER(F193)),F193&lt;=0))),"Исправить данные",IF(COUNTIFS($B$5:$B$204,B193)&gt;1,"Повтор позиции",IF('Контрольный лист'!$C$5="","Исправить данные",IF(OR(D193&lt;'Контрольный лист'!$C$5,D193&gt;=EDATE('Контрольный лист'!$C$5,1)),"Вне месяца","")))))</ns0:f>
      </ns0:c>
    </ns0:row>
    <ns0:row r="194" ht="22" customHeight="1">
      <ns0:c r="A194" s="21"/>
      <ns0:c r="B194" s="21"/>
      <ns0:c r="C194" s="21"/>
      <ns0:c r="D194" s="6"/>
      <ns0:c r="E194" s="26"/>
      <ns0:c r="F194" s="27"/>
      <ns0:c r="G194" s="17" t="str">
        <ns0:f>IF(C194="","",IF(C194="T01",'Контрольный лист'!$D$13,INDEX('Тарифы'!$D$4:$D$15,MATCH(C194,'Тарифы'!$A$4:$A$15,0))))</ns0:f>
      </ns0:c>
      <ns0:c r="H194" s="17" t="str">
        <ns0:f>IF(OR(B194="",C194="",E194=""),"",IF(NOT(ISNUMBER(G194)),"Нужны параметры",ROUND(E194*G194/IF(C194="C04",1000,1),2)))</ns0:f>
      </ns0:c>
      <ns0:c r="I194" s="5"/>
      <ns0:c r="J194" s="5"/>
      <ns0:c r="K194" s="5"/>
      <ns0:c r="L194" s="16" t="str">
        <ns0:f>IF(COUNTA(A194:F194,I194:K194)=0,"",IF(OR(A194="",B194="",C194="",NOT(ISNUMBER(D194)),NOT(ISNUMBER(E194)),E194&lt;=0,MOD(E194,1)&lt;&gt;0,AND(C194&lt;&gt;"C04",E194&lt;&gt;1),I194="",J194="",H194="Нужны параметры",AND(OR(C194="T01",C194="C01",C194="C02",C194="C03",C194="C05"),OR(NOT(ISNUMBER(F194)),F194&lt;=0))),"Исправить данные",IF(COUNTIFS($B$5:$B$204,B194)&gt;1,"Повтор позиции",IF('Контрольный лист'!$C$5="","Исправить данные",IF(OR(D194&lt;'Контрольный лист'!$C$5,D194&gt;=EDATE('Контрольный лист'!$C$5,1)),"Вне месяца","")))))</ns0:f>
      </ns0:c>
    </ns0:row>
    <ns0:row r="195" ht="22" customHeight="1">
      <ns0:c r="A195" s="21"/>
      <ns0:c r="B195" s="21"/>
      <ns0:c r="C195" s="21"/>
      <ns0:c r="D195" s="6"/>
      <ns0:c r="E195" s="26"/>
      <ns0:c r="F195" s="27"/>
      <ns0:c r="G195" s="17" t="str">
        <ns0:f>IF(C195="","",IF(C195="T01",'Контрольный лист'!$D$13,INDEX('Тарифы'!$D$4:$D$15,MATCH(C195,'Тарифы'!$A$4:$A$15,0))))</ns0:f>
      </ns0:c>
      <ns0:c r="H195" s="17" t="str">
        <ns0:f>IF(OR(B195="",C195="",E195=""),"",IF(NOT(ISNUMBER(G195)),"Нужны параметры",ROUND(E195*G195/IF(C195="C04",1000,1),2)))</ns0:f>
      </ns0:c>
      <ns0:c r="I195" s="5"/>
      <ns0:c r="J195" s="5"/>
      <ns0:c r="K195" s="5"/>
      <ns0:c r="L195" s="16" t="str">
        <ns0:f>IF(COUNTA(A195:F195,I195:K195)=0,"",IF(OR(A195="",B195="",C195="",NOT(ISNUMBER(D195)),NOT(ISNUMBER(E195)),E195&lt;=0,MOD(E195,1)&lt;&gt;0,AND(C195&lt;&gt;"C04",E195&lt;&gt;1),I195="",J195="",H195="Нужны параметры",AND(OR(C195="T01",C195="C01",C195="C02",C195="C03",C195="C05"),OR(NOT(ISNUMBER(F195)),F195&lt;=0))),"Исправить данные",IF(COUNTIFS($B$5:$B$204,B195)&gt;1,"Повтор позиции",IF('Контрольный лист'!$C$5="","Исправить данные",IF(OR(D195&lt;'Контрольный лист'!$C$5,D195&gt;=EDATE('Контрольный лист'!$C$5,1)),"Вне месяца","")))))</ns0:f>
      </ns0:c>
    </ns0:row>
    <ns0:row r="196" ht="22" customHeight="1">
      <ns0:c r="A196" s="21"/>
      <ns0:c r="B196" s="21"/>
      <ns0:c r="C196" s="21"/>
      <ns0:c r="D196" s="6"/>
      <ns0:c r="E196" s="26"/>
      <ns0:c r="F196" s="27"/>
      <ns0:c r="G196" s="17" t="str">
        <ns0:f>IF(C196="","",IF(C196="T01",'Контрольный лист'!$D$13,INDEX('Тарифы'!$D$4:$D$15,MATCH(C196,'Тарифы'!$A$4:$A$15,0))))</ns0:f>
      </ns0:c>
      <ns0:c r="H196" s="17" t="str">
        <ns0:f>IF(OR(B196="",C196="",E196=""),"",IF(NOT(ISNUMBER(G196)),"Нужны параметры",ROUND(E196*G196/IF(C196="C04",1000,1),2)))</ns0:f>
      </ns0:c>
      <ns0:c r="I196" s="5"/>
      <ns0:c r="J196" s="5"/>
      <ns0:c r="K196" s="5"/>
      <ns0:c r="L196" s="16" t="str">
        <ns0:f>IF(COUNTA(A196:F196,I196:K196)=0,"",IF(OR(A196="",B196="",C196="",NOT(ISNUMBER(D196)),NOT(ISNUMBER(E196)),E196&lt;=0,MOD(E196,1)&lt;&gt;0,AND(C196&lt;&gt;"C04",E196&lt;&gt;1),I196="",J196="",H196="Нужны параметры",AND(OR(C196="T01",C196="C01",C196="C02",C196="C03",C196="C05"),OR(NOT(ISNUMBER(F196)),F196&lt;=0))),"Исправить данные",IF(COUNTIFS($B$5:$B$204,B196)&gt;1,"Повтор позиции",IF('Контрольный лист'!$C$5="","Исправить данные",IF(OR(D196&lt;'Контрольный лист'!$C$5,D196&gt;=EDATE('Контрольный лист'!$C$5,1)),"Вне месяца","")))))</ns0:f>
      </ns0:c>
    </ns0:row>
    <ns0:row r="197" ht="22" customHeight="1">
      <ns0:c r="A197" s="21"/>
      <ns0:c r="B197" s="21"/>
      <ns0:c r="C197" s="21"/>
      <ns0:c r="D197" s="6"/>
      <ns0:c r="E197" s="26"/>
      <ns0:c r="F197" s="27"/>
      <ns0:c r="G197" s="17" t="str">
        <ns0:f>IF(C197="","",IF(C197="T01",'Контрольный лист'!$D$13,INDEX('Тарифы'!$D$4:$D$15,MATCH(C197,'Тарифы'!$A$4:$A$15,0))))</ns0:f>
      </ns0:c>
      <ns0:c r="H197" s="17" t="str">
        <ns0:f>IF(OR(B197="",C197="",E197=""),"",IF(NOT(ISNUMBER(G197)),"Нужны параметры",ROUND(E197*G197/IF(C197="C04",1000,1),2)))</ns0:f>
      </ns0:c>
      <ns0:c r="I197" s="5"/>
      <ns0:c r="J197" s="5"/>
      <ns0:c r="K197" s="5"/>
      <ns0:c r="L197" s="16" t="str">
        <ns0:f>IF(COUNTA(A197:F197,I197:K197)=0,"",IF(OR(A197="",B197="",C197="",NOT(ISNUMBER(D197)),NOT(ISNUMBER(E197)),E197&lt;=0,MOD(E197,1)&lt;&gt;0,AND(C197&lt;&gt;"C04",E197&lt;&gt;1),I197="",J197="",H197="Нужны параметры",AND(OR(C197="T01",C197="C01",C197="C02",C197="C03",C197="C05"),OR(NOT(ISNUMBER(F197)),F197&lt;=0))),"Исправить данные",IF(COUNTIFS($B$5:$B$204,B197)&gt;1,"Повтор позиции",IF('Контрольный лист'!$C$5="","Исправить данные",IF(OR(D197&lt;'Контрольный лист'!$C$5,D197&gt;=EDATE('Контрольный лист'!$C$5,1)),"Вне месяца","")))))</ns0:f>
      </ns0:c>
    </ns0:row>
    <ns0:row r="198" ht="22" customHeight="1">
      <ns0:c r="A198" s="21"/>
      <ns0:c r="B198" s="21"/>
      <ns0:c r="C198" s="21"/>
      <ns0:c r="D198" s="6"/>
      <ns0:c r="E198" s="26"/>
      <ns0:c r="F198" s="27"/>
      <ns0:c r="G198" s="17" t="str">
        <ns0:f>IF(C198="","",IF(C198="T01",'Контрольный лист'!$D$13,INDEX('Тарифы'!$D$4:$D$15,MATCH(C198,'Тарифы'!$A$4:$A$15,0))))</ns0:f>
      </ns0:c>
      <ns0:c r="H198" s="17" t="str">
        <ns0:f>IF(OR(B198="",C198="",E198=""),"",IF(NOT(ISNUMBER(G198)),"Нужны параметры",ROUND(E198*G198/IF(C198="C04",1000,1),2)))</ns0:f>
      </ns0:c>
      <ns0:c r="I198" s="5"/>
      <ns0:c r="J198" s="5"/>
      <ns0:c r="K198" s="5"/>
      <ns0:c r="L198" s="16" t="str">
        <ns0:f>IF(COUNTA(A198:F198,I198:K198)=0,"",IF(OR(A198="",B198="",C198="",NOT(ISNUMBER(D198)),NOT(ISNUMBER(E198)),E198&lt;=0,MOD(E198,1)&lt;&gt;0,AND(C198&lt;&gt;"C04",E198&lt;&gt;1),I198="",J198="",H198="Нужны параметры",AND(OR(C198="T01",C198="C01",C198="C02",C198="C03",C198="C05"),OR(NOT(ISNUMBER(F198)),F198&lt;=0))),"Исправить данные",IF(COUNTIFS($B$5:$B$204,B198)&gt;1,"Повтор позиции",IF('Контрольный лист'!$C$5="","Исправить данные",IF(OR(D198&lt;'Контрольный лист'!$C$5,D198&gt;=EDATE('Контрольный лист'!$C$5,1)),"Вне месяца","")))))</ns0:f>
      </ns0:c>
    </ns0:row>
    <ns0:row r="199" ht="22" customHeight="1">
      <ns0:c r="A199" s="21"/>
      <ns0:c r="B199" s="21"/>
      <ns0:c r="C199" s="21"/>
      <ns0:c r="D199" s="6"/>
      <ns0:c r="E199" s="26"/>
      <ns0:c r="F199" s="27"/>
      <ns0:c r="G199" s="17" t="str">
        <ns0:f>IF(C199="","",IF(C199="T01",'Контрольный лист'!$D$13,INDEX('Тарифы'!$D$4:$D$15,MATCH(C199,'Тарифы'!$A$4:$A$15,0))))</ns0:f>
      </ns0:c>
      <ns0:c r="H199" s="17" t="str">
        <ns0:f>IF(OR(B199="",C199="",E199=""),"",IF(NOT(ISNUMBER(G199)),"Нужны параметры",ROUND(E199*G199/IF(C199="C04",1000,1),2)))</ns0:f>
      </ns0:c>
      <ns0:c r="I199" s="5"/>
      <ns0:c r="J199" s="5"/>
      <ns0:c r="K199" s="5"/>
      <ns0:c r="L199" s="16" t="str">
        <ns0:f>IF(COUNTA(A199:F199,I199:K199)=0,"",IF(OR(A199="",B199="",C199="",NOT(ISNUMBER(D199)),NOT(ISNUMBER(E199)),E199&lt;=0,MOD(E199,1)&lt;&gt;0,AND(C199&lt;&gt;"C04",E199&lt;&gt;1),I199="",J199="",H199="Нужны параметры",AND(OR(C199="T01",C199="C01",C199="C02",C199="C03",C199="C05"),OR(NOT(ISNUMBER(F199)),F199&lt;=0))),"Исправить данные",IF(COUNTIFS($B$5:$B$204,B199)&gt;1,"Повтор позиции",IF('Контрольный лист'!$C$5="","Исправить данные",IF(OR(D199&lt;'Контрольный лист'!$C$5,D199&gt;=EDATE('Контрольный лист'!$C$5,1)),"Вне месяца","")))))</ns0:f>
      </ns0:c>
    </ns0:row>
    <ns0:row r="200" ht="22" customHeight="1">
      <ns0:c r="A200" s="21"/>
      <ns0:c r="B200" s="21"/>
      <ns0:c r="C200" s="21"/>
      <ns0:c r="D200" s="6"/>
      <ns0:c r="E200" s="26"/>
      <ns0:c r="F200" s="27"/>
      <ns0:c r="G200" s="17" t="str">
        <ns0:f>IF(C200="","",IF(C200="T01",'Контрольный лист'!$D$13,INDEX('Тарифы'!$D$4:$D$15,MATCH(C200,'Тарифы'!$A$4:$A$15,0))))</ns0:f>
      </ns0:c>
      <ns0:c r="H200" s="17" t="str">
        <ns0:f>IF(OR(B200="",C200="",E200=""),"",IF(NOT(ISNUMBER(G200)),"Нужны параметры",ROUND(E200*G200/IF(C200="C04",1000,1),2)))</ns0:f>
      </ns0:c>
      <ns0:c r="I200" s="5"/>
      <ns0:c r="J200" s="5"/>
      <ns0:c r="K200" s="5"/>
      <ns0:c r="L200" s="16" t="str">
        <ns0:f>IF(COUNTA(A200:F200,I200:K200)=0,"",IF(OR(A200="",B200="",C200="",NOT(ISNUMBER(D200)),NOT(ISNUMBER(E200)),E200&lt;=0,MOD(E200,1)&lt;&gt;0,AND(C200&lt;&gt;"C04",E200&lt;&gt;1),I200="",J200="",H200="Нужны параметры",AND(OR(C200="T01",C200="C01",C200="C02",C200="C03",C200="C05"),OR(NOT(ISNUMBER(F200)),F200&lt;=0))),"Исправить данные",IF(COUNTIFS($B$5:$B$204,B200)&gt;1,"Повтор позиции",IF('Контрольный лист'!$C$5="","Исправить данные",IF(OR(D200&lt;'Контрольный лист'!$C$5,D200&gt;=EDATE('Контрольный лист'!$C$5,1)),"Вне месяца","")))))</ns0:f>
      </ns0:c>
    </ns0:row>
    <ns0:row r="201" ht="22" customHeight="1">
      <ns0:c r="A201" s="21"/>
      <ns0:c r="B201" s="21"/>
      <ns0:c r="C201" s="21"/>
      <ns0:c r="D201" s="6"/>
      <ns0:c r="E201" s="26"/>
      <ns0:c r="F201" s="27"/>
      <ns0:c r="G201" s="17" t="str">
        <ns0:f>IF(C201="","",IF(C201="T01",'Контрольный лист'!$D$13,INDEX('Тарифы'!$D$4:$D$15,MATCH(C201,'Тарифы'!$A$4:$A$15,0))))</ns0:f>
      </ns0:c>
      <ns0:c r="H201" s="17" t="str">
        <ns0:f>IF(OR(B201="",C201="",E201=""),"",IF(NOT(ISNUMBER(G201)),"Нужны параметры",ROUND(E201*G201/IF(C201="C04",1000,1),2)))</ns0:f>
      </ns0:c>
      <ns0:c r="I201" s="5"/>
      <ns0:c r="J201" s="5"/>
      <ns0:c r="K201" s="5"/>
      <ns0:c r="L201" s="16" t="str">
        <ns0:f>IF(COUNTA(A201:F201,I201:K201)=0,"",IF(OR(A201="",B201="",C201="",NOT(ISNUMBER(D201)),NOT(ISNUMBER(E201)),E201&lt;=0,MOD(E201,1)&lt;&gt;0,AND(C201&lt;&gt;"C04",E201&lt;&gt;1),I201="",J201="",H201="Нужны параметры",AND(OR(C201="T01",C201="C01",C201="C02",C201="C03",C201="C05"),OR(NOT(ISNUMBER(F201)),F201&lt;=0))),"Исправить данные",IF(COUNTIFS($B$5:$B$204,B201)&gt;1,"Повтор позиции",IF('Контрольный лист'!$C$5="","Исправить данные",IF(OR(D201&lt;'Контрольный лист'!$C$5,D201&gt;=EDATE('Контрольный лист'!$C$5,1)),"Вне месяца","")))))</ns0:f>
      </ns0:c>
    </ns0:row>
    <ns0:row r="202" ht="22" customHeight="1">
      <ns0:c r="A202" s="21"/>
      <ns0:c r="B202" s="21"/>
      <ns0:c r="C202" s="21"/>
      <ns0:c r="D202" s="6"/>
      <ns0:c r="E202" s="26"/>
      <ns0:c r="F202" s="27"/>
      <ns0:c r="G202" s="17" t="str">
        <ns0:f>IF(C202="","",IF(C202="T01",'Контрольный лист'!$D$13,INDEX('Тарифы'!$D$4:$D$15,MATCH(C202,'Тарифы'!$A$4:$A$15,0))))</ns0:f>
      </ns0:c>
      <ns0:c r="H202" s="17" t="str">
        <ns0:f>IF(OR(B202="",C202="",E202=""),"",IF(NOT(ISNUMBER(G202)),"Нужны параметры",ROUND(E202*G202/IF(C202="C04",1000,1),2)))</ns0:f>
      </ns0:c>
      <ns0:c r="I202" s="5"/>
      <ns0:c r="J202" s="5"/>
      <ns0:c r="K202" s="5"/>
      <ns0:c r="L202" s="16" t="str">
        <ns0:f>IF(COUNTA(A202:F202,I202:K202)=0,"",IF(OR(A202="",B202="",C202="",NOT(ISNUMBER(D202)),NOT(ISNUMBER(E202)),E202&lt;=0,MOD(E202,1)&lt;&gt;0,AND(C202&lt;&gt;"C04",E202&lt;&gt;1),I202="",J202="",H202="Нужны параметры",AND(OR(C202="T01",C202="C01",C202="C02",C202="C03",C202="C05"),OR(NOT(ISNUMBER(F202)),F202&lt;=0))),"Исправить данные",IF(COUNTIFS($B$5:$B$204,B202)&gt;1,"Повтор позиции",IF('Контрольный лист'!$C$5="","Исправить данные",IF(OR(D202&lt;'Контрольный лист'!$C$5,D202&gt;=EDATE('Контрольный лист'!$C$5,1)),"Вне месяца","")))))</ns0:f>
      </ns0:c>
    </ns0:row>
    <ns0:row r="203" ht="22" customHeight="1">
      <ns0:c r="A203" s="21"/>
      <ns0:c r="B203" s="21"/>
      <ns0:c r="C203" s="21"/>
      <ns0:c r="D203" s="6"/>
      <ns0:c r="E203" s="26"/>
      <ns0:c r="F203" s="27"/>
      <ns0:c r="G203" s="17" t="str">
        <ns0:f>IF(C203="","",IF(C203="T01",'Контрольный лист'!$D$13,INDEX('Тарифы'!$D$4:$D$15,MATCH(C203,'Тарифы'!$A$4:$A$15,0))))</ns0:f>
      </ns0:c>
      <ns0:c r="H203" s="17" t="str">
        <ns0:f>IF(OR(B203="",C203="",E203=""),"",IF(NOT(ISNUMBER(G203)),"Нужны параметры",ROUND(E203*G203/IF(C203="C04",1000,1),2)))</ns0:f>
      </ns0:c>
      <ns0:c r="I203" s="5"/>
      <ns0:c r="J203" s="5"/>
      <ns0:c r="K203" s="5"/>
      <ns0:c r="L203" s="16" t="str">
        <ns0:f>IF(COUNTA(A203:F203,I203:K203)=0,"",IF(OR(A203="",B203="",C203="",NOT(ISNUMBER(D203)),NOT(ISNUMBER(E203)),E203&lt;=0,MOD(E203,1)&lt;&gt;0,AND(C203&lt;&gt;"C04",E203&lt;&gt;1),I203="",J203="",H203="Нужны параметры",AND(OR(C203="T01",C203="C01",C203="C02",C203="C03",C203="C05"),OR(NOT(ISNUMBER(F203)),F203&lt;=0))),"Исправить данные",IF(COUNTIFS($B$5:$B$204,B203)&gt;1,"Повтор позиции",IF('Контрольный лист'!$C$5="","Исправить данные",IF(OR(D203&lt;'Контрольный лист'!$C$5,D203&gt;=EDATE('Контрольный лист'!$C$5,1)),"Вне месяца","")))))</ns0:f>
      </ns0:c>
    </ns0:row>
    <ns0:row r="204" ht="22" customHeight="1">
      <ns0:c r="A204" s="21"/>
      <ns0:c r="B204" s="21"/>
      <ns0:c r="C204" s="21"/>
      <ns0:c r="D204" s="6"/>
      <ns0:c r="E204" s="26"/>
      <ns0:c r="F204" s="27"/>
      <ns0:c r="G204" s="17" t="str">
        <ns0:f>IF(C204="","",IF(C204="T01",'Контрольный лист'!$D$13,INDEX('Тарифы'!$D$4:$D$15,MATCH(C204,'Тарифы'!$A$4:$A$15,0))))</ns0:f>
      </ns0:c>
      <ns0:c r="H204" s="17" t="str">
        <ns0:f>IF(OR(B204="",C204="",E204=""),"",IF(NOT(ISNUMBER(G204)),"Нужны параметры",ROUND(E204*G204/IF(C204="C04",1000,1),2)))</ns0:f>
      </ns0:c>
      <ns0:c r="I204" s="5"/>
      <ns0:c r="J204" s="5"/>
      <ns0:c r="K204" s="5"/>
      <ns0:c r="L204" s="16" t="str">
        <ns0:f>IF(COUNTA(A204:F204,I204:K204)=0,"",IF(OR(A204="",B204="",C204="",NOT(ISNUMBER(D204)),NOT(ISNUMBER(E204)),E204&lt;=0,MOD(E204,1)&lt;&gt;0,AND(C204&lt;&gt;"C04",E204&lt;&gt;1),I204="",J204="",H204="Нужны параметры",AND(OR(C204="T01",C204="C01",C204="C02",C204="C03",C204="C05"),OR(NOT(ISNUMBER(F204)),F204&lt;=0))),"Исправить данные",IF(COUNTIFS($B$5:$B$204,B204)&gt;1,"Повтор позиции",IF('Контрольный лист'!$C$5="","Исправить данные",IF(OR(D204&lt;'Контрольный лист'!$C$5,D204&gt;=EDATE('Контрольный лист'!$C$5,1)),"Вне месяца","")))))</ns0:f>
      </ns0:c>
    </ns0:row>
  </ns0:sheetData>
  <ns0:mergeCells>
    <ns0:mergeCell ref="A1:L1"/>
    <ns0:mergeCell ref="A2:L2"/>
    <ns0:mergeCell ref="A3:L3"/>
  </ns0:mergeCells>
  <ns0:conditionalFormatting sqref="L5:L204">
    <ns0:cfRule type="expression" dxfId="2" priority="1">
      <ns0:formula>$L5&lt;&gt;""</ns0:formula>
    </ns0:cfRule>
  </ns0:conditionalFormatting>
  <ns0:dataValidations count="3">
    <ns0:dataValidation type="list" sqref="C5:C204">
      <ns0:formula1>"T01,M01,M02,M03,M04,M05,M06,C01,C02,C03,C04,C05"</ns0:formula1>
    </ns0:dataValidation>
    <ns0:dataValidation type="list" sqref="J5:J204">
      <ns0:formula1>"Передано,Принято,Замечания"</ns0:formula1>
    </ns0:dataValidation>
    <ns0:dataValidation type="whole" operator="between" sqref="E5:E204">
      <ns0:formula1>1</ns0:formula1>
      <ns0:formula2>1000000</ns0:formula2>
    </ns0:dataValidation>
  </ns0:dataValidations>
  <ns0:printOptions horizontalCentered="1"/>
  <ns0:pageMargins left="0.25" right="0.25" top="0.35" bottom="0.35" header="0.15" footer="0.15"/>
  <ns0:pageSetup paperSize="8" orientation="landscape" fitToWidth="1" fitToHeight="0"/>
</ns0:worksheet>
</file>

<file path=xl/worksheets/sheet3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defaultRowHeight="15"/>
  <ns0:cols>
    <ns0:col min="1" max="1" width="12" hidden="0" customWidth="1"/>
    <ns0:col min="2" max="2" width="49" hidden="0" customWidth="1"/>
    <ns0:col min="3" max="3" width="16" hidden="0" customWidth="1"/>
    <ns0:col min="4" max="4" width="21" hidden="0" customWidth="1"/>
    <ns0:col min="5" max="5" width="24" hidden="0" customWidth="1"/>
    <ns0:col min="6" max="6" width="20" hidden="0" customWidth="1"/>
  </ns0:cols>
  <ns0:sheetData>
    <ns0:row r="1" ht="36" customHeight="1">
      <ns0:c r="A1" s="4" t="str">
        <ns0:v>Тарифы по оферте от 1 сентября 2025 года</ns0:v>
      </ns0:c>
      <ns0:c r="B1" s="4"/>
      <ns0:c r="C1" s="4"/>
      <ns0:c r="D1" s="4"/>
      <ns0:c r="E1" s="4"/>
      <ns0:c r="F1" s="4"/>
    </ns0:row>
    <ns0:row r="2" ht="22" customHeight="1">
      <ns0:c r="A2" s="2"/>
      <ns0:c r="B2" s="2"/>
      <ns0:c r="C2" s="2"/>
      <ns0:c r="D2" s="2"/>
      <ns0:c r="E2" s="2"/>
      <ns0:c r="F2" s="2"/>
    </ns0:row>
    <ns0:row r="3" ht="36" customHeight="1">
      <ns0:c r="A3" s="12" t="str">
        <ns0:v>Код</ns0:v>
      </ns0:c>
      <ns0:c r="B3" s="12" t="str">
        <ns0:v>Услуга / материал</ns0:v>
      </ns0:c>
      <ns0:c r="C3" s="12" t="str">
        <ns0:v>Единица</ns0:v>
      </ns0:c>
      <ns0:c r="D3" s="12" t="str">
        <ns0:v>Ставка, руб.</ns0:v>
      </ns0:c>
      <ns0:c r="E3" s="12" t="str">
        <ns0:v>Лимит, ед.</ns0:v>
      </ns0:c>
      <ns0:c r="F3" s="12"/>
    </ns0:row>
    <ns0:row r="4" ht="28" customHeight="1">
      <ns0:c r="A4" s="2" t="str">
        <ns0:v>T01</ns0:v>
      </ns0:c>
      <ns0:c r="B4" s="13" t="str">
        <ns0:v>Занятие 60 минут</ns0:v>
      </ns0:c>
      <ns0:c r="C4" s="2" t="str">
        <ns0:v>шт.</ns0:v>
      </ns0:c>
      <ns0:c r="D4" s="24"/>
      <ns0:c r="E4" s="24" t="n">
        <ns0:v>12</ns0:v>
      </ns0:c>
      <ns0:c r="F4" s="2"/>
    </ns0:row>
    <ns0:row r="5" ht="28" customHeight="1">
      <ns0:c r="A5" s="2" t="str">
        <ns0:v>M01</ns0:v>
      </ns0:c>
      <ns0:c r="B5" s="13" t="str">
        <ns0:v>Видеоурок к одному занятию</ns0:v>
      </ns0:c>
      <ns0:c r="C5" s="2" t="str">
        <ns0:v>шт.</ns0:v>
      </ns0:c>
      <ns0:c r="D5" s="24" t="n">
        <ns0:v>1000</ns0:v>
      </ns0:c>
      <ns0:c r="E5" s="24" t="n">
        <ns0:v>8</ns0:v>
      </ns0:c>
      <ns0:c r="F5" s="2"/>
    </ns0:row>
    <ns0:row r="6" ht="28" customHeight="1">
      <ns0:c r="A6" s="2" t="str">
        <ns0:v>M02</ns0:v>
      </ns0:c>
      <ns0:c r="B6" s="13" t="str">
        <ns0:v>Конспект с оформлением</ns0:v>
      </ns0:c>
      <ns0:c r="C6" s="2" t="str">
        <ns0:v>шт.</ns0:v>
      </ns0:c>
      <ns0:c r="D6" s="24" t="n">
        <ns0:v>500</ns0:v>
      </ns0:c>
      <ns0:c r="E6" s="24" t="n">
        <ns0:v>12</ns0:v>
      </ns0:c>
      <ns0:c r="F6" s="2"/>
    </ns0:row>
    <ns0:row r="7" ht="28" customHeight="1">
      <ns0:c r="A7" s="2" t="str">
        <ns0:v>M03</ns0:v>
      </ns0:c>
      <ns0:c r="B7" s="13" t="str">
        <ns0:v>Рабочая тетрадь с оформлением</ns0:v>
      </ns0:c>
      <ns0:c r="C7" s="2" t="str">
        <ns0:v>шт.</ns0:v>
      </ns0:c>
      <ns0:c r="D7" s="24" t="n">
        <ns0:v>500</ns0:v>
      </ns0:c>
      <ns0:c r="E7" s="24" t="n">
        <ns0:v>12</ns0:v>
      </ns0:c>
      <ns0:c r="F7" s="2"/>
    </ns0:row>
    <ns0:row r="8" ht="28" customHeight="1">
      <ns0:c r="A8" s="2" t="str">
        <ns0:v>M04</ns0:v>
      </ns0:c>
      <ns0:c r="B8" s="13" t="str">
        <ns0:v>Домашнее задание, первая часть</ns0:v>
      </ns0:c>
      <ns0:c r="C8" s="2" t="str">
        <ns0:v>шт.</ns0:v>
      </ns0:c>
      <ns0:c r="D8" s="24" t="n">
        <ns0:v>400</ns0:v>
      </ns0:c>
      <ns0:c r="E8" s="24" t="n">
        <ns0:v>12</ns0:v>
      </ns0:c>
      <ns0:c r="F8" s="2"/>
    </ns0:row>
    <ns0:row r="9" ht="28" customHeight="1">
      <ns0:c r="A9" s="2" t="str">
        <ns0:v>M05</ns0:v>
      </ns0:c>
      <ns0:c r="B9" s="13" t="str">
        <ns0:v>Домашнее задание, вторая часть</ns0:v>
      </ns0:c>
      <ns0:c r="C9" s="2" t="str">
        <ns0:v>шт.</ns0:v>
      </ns0:c>
      <ns0:c r="D9" s="24" t="n">
        <ns0:v>400</ns0:v>
      </ns0:c>
      <ns0:c r="E9" s="24" t="n">
        <ns0:v>8</ns0:v>
      </ns0:c>
      <ns0:c r="F9" s="2"/>
    </ns0:row>
    <ns0:row r="10" ht="28" customHeight="1">
      <ns0:c r="A10" s="2" t="str">
        <ns0:v>M06</ns0:v>
      </ns0:c>
      <ns0:c r="B10" s="13" t="str">
        <ns0:v>Пробный экзамен</ns0:v>
      </ns0:c>
      <ns0:c r="C10" s="2" t="str">
        <ns0:v>шт.</ns0:v>
      </ns0:c>
      <ns0:c r="D10" s="24" t="n">
        <ns0:v>1000</ns0:v>
      </ns0:c>
      <ns0:c r="E10" s="24" t="n">
        <ns0:v>1</ns0:v>
      </ns0:c>
      <ns0:c r="F10" s="2"/>
    </ns0:row>
    <ns0:row r="11" ht="28" customHeight="1">
      <ns0:c r="A11" s="2" t="str">
        <ns0:v>C01</ns0:v>
      </ns0:c>
      <ns0:c r="B11" s="13" t="str">
        <ns0:v>Вертикальное видео до 60 секунд</ns0:v>
      </ns0:c>
      <ns0:c r="C11" s="2" t="str">
        <ns0:v>шт.</ns0:v>
      </ns0:c>
      <ns0:c r="D11" s="24" t="n">
        <ns0:v>500</ns0:v>
      </ns0:c>
      <ns0:c r="E11" s="24" t="n">
        <ns0:v>30</ns0:v>
      </ns0:c>
      <ns0:c r="F11" s="2"/>
    </ns0:row>
    <ns0:row r="12" ht="28" customHeight="1">
      <ns0:c r="A12" s="2" t="str">
        <ns0:v>C02</ns0:v>
      </ns0:c>
      <ns0:c r="B12" s="13" t="str">
        <ns0:v>Горизонтальное видео 15 минут</ns0:v>
      </ns0:c>
      <ns0:c r="C12" s="2" t="str">
        <ns0:v>шт.</ns0:v>
      </ns0:c>
      <ns0:c r="D12" s="24" t="n">
        <ns0:v>1000</ns0:v>
      </ns0:c>
      <ns0:c r="E12" s="24" t="n">
        <ns0:v>8</ns0:v>
      </ns0:c>
      <ns0:c r="F12" s="2"/>
    </ns0:row>
    <ns0:row r="13" ht="28" customHeight="1">
      <ns0:c r="A13" s="2" t="str">
        <ns0:v>C03</ns0:v>
      </ns0:c>
      <ns0:c r="B13" s="13" t="str">
        <ns0:v>Подкаст 15 минут</ns0:v>
      </ns0:c>
      <ns0:c r="C13" s="2" t="str">
        <ns0:v>шт.</ns0:v>
      </ns0:c>
      <ns0:c r="D13" s="24" t="n">
        <ns0:v>1000</ns0:v>
      </ns0:c>
      <ns0:c r="E13" s="24" t="n">
        <ns0:v>4</ns0:v>
      </ns0:c>
      <ns0:c r="F13" s="2"/>
    </ns0:row>
    <ns0:row r="14" ht="28" customHeight="1">
      <ns0:c r="A14" s="2" t="str">
        <ns0:v>C04</ns0:v>
      </ns0:c>
      <ns0:c r="B14" s="13" t="str">
        <ns0:v>Оригинальная статья</ns0:v>
      </ns0:c>
      <ns0:c r="C14" s="2" t="str">
        <ns0:v>знак</ns0:v>
      </ns0:c>
      <ns0:c r="D14" s="24" t="n">
        <ns0:v>1000</ns0:v>
      </ns0:c>
      <ns0:c r="E14" s="24" t="n">
        <ns0:v>4000</ns0:v>
      </ns0:c>
      <ns0:c r="F14" s="2"/>
    </ns0:row>
    <ns0:row r="15" ht="28" customHeight="1">
      <ns0:c r="A15" s="2" t="str">
        <ns0:v>C05</ns0:v>
      </ns0:c>
      <ns0:c r="B15" s="13" t="str">
        <ns0:v>Открытый прямой эфир 30 минут</ns0:v>
      </ns0:c>
      <ns0:c r="C15" s="2" t="str">
        <ns0:v>шт.</ns0:v>
      </ns0:c>
      <ns0:c r="D15" s="24" t="n">
        <ns0:v>1500</ns0:v>
      </ns0:c>
      <ns0:c r="E15" s="24" t="n">
        <ns0:v>4</ns0:v>
      </ns0:c>
      <ns0:c r="F15" s="2"/>
    </ns0:row>
    <ns0:row r="16" ht="22" customHeight="1">
      <ns0:c r="A16" s="2"/>
      <ns0:c r="B16" s="2"/>
      <ns0:c r="C16" s="2"/>
      <ns0:c r="D16" s="24"/>
      <ns0:c r="E16" s="24"/>
      <ns0:c r="F16" s="2"/>
    </ns0:row>
    <ns0:row r="17" ht="22" customHeight="1">
      <ns0:c r="A17" s="2" t="str">
        <ns0:v>За учащегося в месяц, руб.</ns0:v>
      </ns0:c>
      <ns0:c r="B17" s="2"/>
      <ns0:c r="C17" s="2"/>
      <ns0:c r="D17" s="24"/>
      <ns0:c r="E17" s="24" t="n">
        <ns0:v>400</ns0:v>
      </ns0:c>
      <ns0:c r="F17" s="2"/>
    </ns0:row>
    <ns0:row r="18" ht="22" customHeight="1">
      <ns0:c r="A18" s="2" t="str">
        <ns0:v>Методические материалы: общий лимит, руб.</ns0:v>
      </ns0:c>
      <ns0:c r="B18" s="2"/>
      <ns0:c r="C18" s="2"/>
      <ns0:c r="D18" s="24"/>
      <ns0:c r="E18" s="24" t="n">
        <ns0:v>29000</ns0:v>
      </ns0:c>
      <ns0:c r="F18" s="2"/>
    </ns0:row>
    <ns0:row r="19" ht="22" customHeight="1">
      <ns0:c r="A19" s="2" t="str">
        <ns0:v>Контент: общий лимит, руб.</ns0:v>
      </ns0:c>
      <ns0:c r="B19" s="2"/>
      <ns0:c r="C19" s="2"/>
      <ns0:c r="D19" s="24"/>
      <ns0:c r="E19" s="24" t="n">
        <ns0:v>35000</ns0:v>
      </ns0:c>
      <ns0:c r="F19" s="2"/>
    </ns0:row>
    <ns0:row r="20" ht="22" customHeight="1">
      <ns0:c r="A20" s="2" t="str">
        <ns0:v>Порог численности, чел.</ns0:v>
      </ns0:c>
      <ns0:c r="B20" s="2"/>
      <ns0:c r="C20" s="2"/>
      <ns0:c r="D20" s="24"/>
      <ns0:c r="E20" s="24" t="n">
        <ns0:v>100</ns0:v>
      </ns0:c>
      <ns0:c r="F20" s="2"/>
    </ns0:row>
    <ns0:row r="21" ht="22" customHeight="1">
      <ns0:c r="A21" s="2" t="str">
        <ns0:v>Занятие при численности до 100 включительно, руб.</ns0:v>
      </ns0:c>
      <ns0:c r="B21" s="2"/>
      <ns0:c r="C21" s="2"/>
      <ns0:c r="D21" s="24"/>
      <ns0:c r="E21" s="24" t="n">
        <ns0:v>3000</ns0:v>
      </ns0:c>
      <ns0:c r="F21" s="2"/>
    </ns0:row>
    <ns0:row r="22" ht="22" customHeight="1">
      <ns0:c r="A22" s="2" t="str">
        <ns0:v>Занятие при численности более 100, руб.</ns0:v>
      </ns0:c>
      <ns0:c r="B22" s="2"/>
      <ns0:c r="C22" s="2"/>
      <ns0:c r="D22" s="24"/>
      <ns0:c r="E22" s="24" t="n">
        <ns0:v>4000</ns0:v>
      </ns0:c>
      <ns0:c r="F22" s="2"/>
    </ns0:row>
    <ns0:row r="23" ht="22" customHeight="1">
      <ns0:c r="A23" s="2"/>
      <ns0:c r="B23" s="2"/>
      <ns0:c r="C23" s="2"/>
      <ns0:c r="D23" s="2"/>
      <ns0:c r="E23" s="2"/>
      <ns0:c r="F23" s="2"/>
    </ns0:row>
    <ns0:row r="24" ht="32" customHeight="1">
      <ns0:c r="A24" s="25" t="str">
        <ns0:v>C04: 1 000 руб. за 1 000 знаков без пробелов. В реестре указывается число знаков, стоимость рассчитывается пропорционально.</ns0:v>
      </ns0:c>
      <ns0:c r="B24" s="25"/>
      <ns0:c r="C24" s="25"/>
      <ns0:c r="D24" s="25"/>
      <ns0:c r="E24" s="25"/>
      <ns0:c r="F24" s="25"/>
    </ns0:row>
    <ns0:row r="25" ht="32" customHeight="1">
      <ns0:c r="A25" s="25" t="str">
        <ns0:v>По варианту 2 занятия отражаются в реестре без отдельной оплаты. Сумма 400 руб. за учащегося добавляется на контрольном листе один раз.</ns0:v>
      </ns0:c>
      <ns0:c r="B25" s="25"/>
      <ns0:c r="C25" s="25"/>
      <ns0:c r="D25" s="25"/>
      <ns0:c r="E25" s="25"/>
      <ns0:c r="F25" s="25"/>
    </ns0:row>
    <ns0:row r="26" ht="32" customHeight="1">
      <ns0:c r="A26" s="25" t="str">
        <ns0:v>Вариант 1: 12 занятий по расчётному предмету или курсу. Методические и контентные лимиты не умножаются при создании нескольких отчётов.</ns0:v>
      </ns0:c>
      <ns0:c r="B26" s="25"/>
      <ns0:c r="C26" s="25"/>
      <ns0:c r="D26" s="25"/>
      <ns0:c r="E26" s="25"/>
      <ns0:c r="F26" s="25"/>
    </ns0:row>
  </ns0:sheetData>
  <ns0:mergeCells>
    <ns0:mergeCell ref="A1:F1"/>
    <ns0:mergeCell ref="A17:D17"/>
    <ns0:mergeCell ref="A18:D18"/>
    <ns0:mergeCell ref="A19:D19"/>
    <ns0:mergeCell ref="A20:D20"/>
    <ns0:mergeCell ref="A21:D21"/>
    <ns0:mergeCell ref="A22:D22"/>
    <ns0:mergeCell ref="A24:F24"/>
    <ns0:mergeCell ref="A25:F25"/>
    <ns0:mergeCell ref="A26:F26"/>
  </ns0:mergeCells>
  <ns0:printOptions horizontalCentered="1"/>
  <ns0:pageMargins left="0.25" right="0.25" top="0.35" bottom="0.35" header="0.15" footer="0.15"/>
  <ns0:pageSetup paperSize="9" orientation="landscape" fitToWidth="1" fitToHeight="1"/>
</ns0:worksheet>
</file>